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4.xml" ContentType="application/vnd.openxmlformats-officedocument.drawing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 hidePivotFieldList="1" defaultThemeVersion="202300"/>
  <mc:AlternateContent xmlns:mc="http://schemas.openxmlformats.org/markup-compatibility/2006">
    <mc:Choice Requires="x15">
      <x15ac:absPath xmlns:x15ac="http://schemas.microsoft.com/office/spreadsheetml/2010/11/ac" url="C:\Users\b468186\AppData\Roaming\cBrain\F2\Temp\9453636\"/>
    </mc:Choice>
  </mc:AlternateContent>
  <xr:revisionPtr revIDLastSave="0" documentId="13_ncr:1_{46192E20-7724-4BC1-B547-876A5FD8BF51}" xr6:coauthVersionLast="47" xr6:coauthVersionMax="47" xr10:uidLastSave="{00000000-0000-0000-0000-000000000000}"/>
  <bookViews>
    <workbookView xWindow="-110" yWindow="-110" windowWidth="19420" windowHeight="11500" xr2:uid="{D8055D89-141F-44C7-9345-87811B7E49E1}"/>
  </bookViews>
  <sheets>
    <sheet name="Inden du går i gang" sheetId="6" r:id="rId1"/>
    <sheet name="Jeres kommune" sheetId="3" r:id="rId2"/>
    <sheet name="Registreringsark" sheetId="1" r:id="rId3"/>
    <sheet name="Fritidsvejledere – oversigt" sheetId="4" r:id="rId4"/>
    <sheet name="Analyse - Alder og køn" sheetId="5" r:id="rId5"/>
    <sheet name="Analyse - Skoler og foreninger" sheetId="8" r:id="rId6"/>
    <sheet name="Analyse - Henvendelser" sheetId="7" r:id="rId7"/>
    <sheet name="Analyse - Status mm." sheetId="9" r:id="rId8"/>
  </sheets>
  <definedNames>
    <definedName name="Alder">Registreringsark!$E$5:$E$1048576</definedName>
    <definedName name="Formidling">Registreringsark!$P$5:$P$1048576</definedName>
    <definedName name="Formidling1">'Jeres kommune'!$E$9</definedName>
    <definedName name="Formidling10">'Jeres kommune'!$E$18</definedName>
    <definedName name="Formidling2">'Jeres kommune'!$E$10</definedName>
    <definedName name="Formidling3">'Jeres kommune'!$E$11</definedName>
    <definedName name="Formidling4">'Jeres kommune'!$E$12</definedName>
    <definedName name="Formidling5">'Jeres kommune'!$E$13</definedName>
    <definedName name="Formidling6">'Jeres kommune'!$E$14</definedName>
    <definedName name="Formidling7">'Jeres kommune'!$E$15</definedName>
    <definedName name="Formidling8">'Jeres kommune'!$E$16</definedName>
    <definedName name="Formidling9">'Jeres kommune'!$E$17</definedName>
    <definedName name="Fritidspas1">'Jeres kommune'!$H$9</definedName>
    <definedName name="Fritidspas2">'Jeres kommune'!$H$10</definedName>
    <definedName name="Fritidspas3">'Jeres kommune'!$H$11</definedName>
    <definedName name="Fritidstilbud">Registreringsark!$AB$5:$AB$1048576</definedName>
    <definedName name="Fritidstilbud1">'Jeres kommune'!$B$9</definedName>
    <definedName name="Fritidstilbud10">'Jeres kommune'!$B$18</definedName>
    <definedName name="Fritidstilbud11">'Jeres kommune'!$B$19</definedName>
    <definedName name="Fritidstilbud12">'Jeres kommune'!$B$20</definedName>
    <definedName name="Fritidstilbud13">'Jeres kommune'!$B$21</definedName>
    <definedName name="Fritidstilbud14">'Jeres kommune'!$B$22</definedName>
    <definedName name="Fritidstilbud15">'Jeres kommune'!$B$23</definedName>
    <definedName name="Fritidstilbud16">'Jeres kommune'!$B$24</definedName>
    <definedName name="Fritidstilbud17">'Jeres kommune'!$B$25</definedName>
    <definedName name="Fritidstilbud18">'Jeres kommune'!$B$26</definedName>
    <definedName name="Fritidstilbud19">'Jeres kommune'!$B$27</definedName>
    <definedName name="Fritidstilbud2">'Jeres kommune'!$B$10</definedName>
    <definedName name="Fritidstilbud20">'Jeres kommune'!$B$28</definedName>
    <definedName name="Fritidstilbud21">'Jeres kommune'!$B$29</definedName>
    <definedName name="Fritidstilbud22">'Jeres kommune'!$B$30</definedName>
    <definedName name="Fritidstilbud23">'Jeres kommune'!$B$31</definedName>
    <definedName name="Fritidstilbud24">'Jeres kommune'!$B$32</definedName>
    <definedName name="Fritidstilbud25">'Jeres kommune'!$B$33</definedName>
    <definedName name="Fritidstilbud26">'Jeres kommune'!$B$34</definedName>
    <definedName name="Fritidstilbud27">'Jeres kommune'!$B$35</definedName>
    <definedName name="Fritidstilbud28">'Jeres kommune'!$B$36</definedName>
    <definedName name="Fritidstilbud29">'Jeres kommune'!$B$37</definedName>
    <definedName name="Fritidstilbud3">'Jeres kommune'!$B$11</definedName>
    <definedName name="Fritidstilbud30">'Jeres kommune'!$B$38</definedName>
    <definedName name="Fritidstilbud31">'Jeres kommune'!$B$39</definedName>
    <definedName name="Fritidstilbud32">'Jeres kommune'!$B$40</definedName>
    <definedName name="Fritidstilbud33">'Jeres kommune'!$B$41</definedName>
    <definedName name="Fritidstilbud34">'Jeres kommune'!$B$42</definedName>
    <definedName name="Fritidstilbud35">'Jeres kommune'!$B$43</definedName>
    <definedName name="Fritidstilbud36">'Jeres kommune'!$B$44</definedName>
    <definedName name="Fritidstilbud37">'Jeres kommune'!$B$45</definedName>
    <definedName name="Fritidstilbud38">'Jeres kommune'!$B$46</definedName>
    <definedName name="Fritidstilbud39">'Jeres kommune'!$B$47</definedName>
    <definedName name="Fritidstilbud4">'Jeres kommune'!$B$12</definedName>
    <definedName name="Fritidstilbud40">'Jeres kommune'!$B$48</definedName>
    <definedName name="Fritidstilbud41">'Jeres kommune'!$B$49</definedName>
    <definedName name="Fritidstilbud42">'Jeres kommune'!$B$50</definedName>
    <definedName name="Fritidstilbud43">'Jeres kommune'!$B$51</definedName>
    <definedName name="Fritidstilbud44">'Jeres kommune'!$B$52</definedName>
    <definedName name="Fritidstilbud45">'Jeres kommune'!$B$53</definedName>
    <definedName name="Fritidstilbud46">'Jeres kommune'!$B$54</definedName>
    <definedName name="Fritidstilbud47">'Jeres kommune'!$B$55</definedName>
    <definedName name="Fritidstilbud48">'Jeres kommune'!$B$56</definedName>
    <definedName name="Fritidstilbud49">'Jeres kommune'!$B$57</definedName>
    <definedName name="Fritidstilbud5">'Jeres kommune'!$B$13</definedName>
    <definedName name="Fritidstilbud50">'Jeres kommune'!$B$58</definedName>
    <definedName name="Fritidstilbud6">'Jeres kommune'!$B$14</definedName>
    <definedName name="Fritidstilbud7">'Jeres kommune'!$B$15</definedName>
    <definedName name="Fritidstilbud8">'Jeres kommune'!$B$16</definedName>
    <definedName name="Fritidstilbud9">'Jeres kommune'!$B$17</definedName>
    <definedName name="Fritidsvejleder">Registreringsark!$M$5:$M$1048576</definedName>
    <definedName name="Fritidsvejleder1">'Jeres kommune'!$C$9</definedName>
    <definedName name="Fritidsvejleder10">'Jeres kommune'!$C$18</definedName>
    <definedName name="Fritidsvejleder2">'Jeres kommune'!$C$10</definedName>
    <definedName name="Fritidsvejleder3">'Jeres kommune'!$C$11</definedName>
    <definedName name="Fritidsvejleder4">'Jeres kommune'!$C$12</definedName>
    <definedName name="Fritidsvejleder5">'Jeres kommune'!$C$13</definedName>
    <definedName name="Fritidsvejleder6">'Jeres kommune'!$C$14</definedName>
    <definedName name="Fritidsvejleder7">'Jeres kommune'!$C$15</definedName>
    <definedName name="Fritidsvejleder8">'Jeres kommune'!$C$16</definedName>
    <definedName name="Fritidsvejleder9">'Jeres kommune'!$C$17</definedName>
    <definedName name="HenvendelseFra">Registreringsark!$L$5:$L$1048576</definedName>
    <definedName name="HenvendelseFra1">'Jeres kommune'!$D$9</definedName>
    <definedName name="HenvendelseFra10">'Jeres kommune'!$D$18</definedName>
    <definedName name="HenvendelseFra2">'Jeres kommune'!$D$10</definedName>
    <definedName name="HenvendelseFra3">'Jeres kommune'!$D$11</definedName>
    <definedName name="HenvendelseFra4">'Jeres kommune'!$D$12</definedName>
    <definedName name="HenvendelseFra5">'Jeres kommune'!$D$13</definedName>
    <definedName name="HenvendelseFra6">'Jeres kommune'!$D$14</definedName>
    <definedName name="HenvendelseFra7">'Jeres kommune'!$D$15</definedName>
    <definedName name="HenvendelseFra8">'Jeres kommune'!$D$16</definedName>
    <definedName name="HenvendelseFra9">'Jeres kommune'!$D$17</definedName>
    <definedName name="Henvendelsesdato">Registreringsark!$K$4:$K$1048576</definedName>
    <definedName name="Køn">Registreringsark!$C$5:$C$1048576</definedName>
    <definedName name="Køn1">'Jeres kommune'!$G$9</definedName>
    <definedName name="Køn2">'Jeres kommune'!$G$10</definedName>
    <definedName name="Køn3">'Jeres kommune'!$G$11</definedName>
    <definedName name="Køn4">'Jeres kommune'!$G$12</definedName>
    <definedName name="Køn5">'Jeres kommune'!$G$13</definedName>
    <definedName name="Navn">Registreringsark!$B$5:$B$1048576</definedName>
    <definedName name="Registreringsark">Registreringsark!$1:$1048576</definedName>
    <definedName name="Skole">Registreringsark!$J$5:$J$1048576</definedName>
    <definedName name="Skole1">'Jeres kommune'!$A$9</definedName>
    <definedName name="Skole10">'Jeres kommune'!$A$18</definedName>
    <definedName name="Skole11">'Jeres kommune'!$A$19</definedName>
    <definedName name="Skole12">'Jeres kommune'!$A$20</definedName>
    <definedName name="Skole13">'Jeres kommune'!$A$21</definedName>
    <definedName name="Skole14">'Jeres kommune'!$A$22</definedName>
    <definedName name="Skole15">'Jeres kommune'!$A$23</definedName>
    <definedName name="Skole16">'Jeres kommune'!$A$24</definedName>
    <definedName name="Skole17">'Jeres kommune'!$A$25</definedName>
    <definedName name="Skole18">'Jeres kommune'!$A$26</definedName>
    <definedName name="Skole19">'Jeres kommune'!$A$27</definedName>
    <definedName name="Skole2">'Jeres kommune'!$A$10</definedName>
    <definedName name="Skole20">'Jeres kommune'!$A$28</definedName>
    <definedName name="Skole21">'Jeres kommune'!$A$29</definedName>
    <definedName name="Skole22">'Jeres kommune'!$A$30</definedName>
    <definedName name="Skole23">'Jeres kommune'!$A$31</definedName>
    <definedName name="Skole24">'Jeres kommune'!$A$32</definedName>
    <definedName name="Skole25">'Jeres kommune'!$A$33</definedName>
    <definedName name="Skole26">'Jeres kommune'!$A$34</definedName>
    <definedName name="Skole27">'Jeres kommune'!$A$35</definedName>
    <definedName name="Skole28">'Jeres kommune'!$A$36</definedName>
    <definedName name="Skole29">'Jeres kommune'!$A$37</definedName>
    <definedName name="Skole3">'Jeres kommune'!$A$11</definedName>
    <definedName name="Skole30">'Jeres kommune'!$A$38</definedName>
    <definedName name="Skole31">'Jeres kommune'!$A$39</definedName>
    <definedName name="Skole32">'Jeres kommune'!$A$40</definedName>
    <definedName name="Skole33">'Jeres kommune'!$A$41</definedName>
    <definedName name="Skole34">'Jeres kommune'!$A$42</definedName>
    <definedName name="Skole35">'Jeres kommune'!$A$43</definedName>
    <definedName name="Skole36">'Jeres kommune'!$A$44</definedName>
    <definedName name="Skole37">'Jeres kommune'!$A$45</definedName>
    <definedName name="Skole38">'Jeres kommune'!$A$46</definedName>
    <definedName name="Skole39">'Jeres kommune'!$A$47</definedName>
    <definedName name="Skole4">'Jeres kommune'!$A$12</definedName>
    <definedName name="Skole40">'Jeres kommune'!$A$48</definedName>
    <definedName name="Skole41">'Jeres kommune'!$A$49</definedName>
    <definedName name="Skole42">'Jeres kommune'!$A$50</definedName>
    <definedName name="Skole43">'Jeres kommune'!$A$51</definedName>
    <definedName name="Skole44">'Jeres kommune'!$A$52</definedName>
    <definedName name="Skole45">'Jeres kommune'!$A$53</definedName>
    <definedName name="Skole46">'Jeres kommune'!$A$54</definedName>
    <definedName name="Skole47">'Jeres kommune'!$A$55</definedName>
    <definedName name="Skole48">'Jeres kommune'!$A$56</definedName>
    <definedName name="Skole49">'Jeres kommune'!$A$57</definedName>
    <definedName name="Skole5">'Jeres kommune'!$A$13</definedName>
    <definedName name="Skole50">'Jeres kommune'!$A$58</definedName>
    <definedName name="Skole6">'Jeres kommune'!$A$14</definedName>
    <definedName name="Skole7">'Jeres kommune'!$A$15</definedName>
    <definedName name="Skole8">'Jeres kommune'!$A$16</definedName>
    <definedName name="Skole9">'Jeres kommune'!$A$17</definedName>
    <definedName name="Status_på_sag">Registreringsark!$N$5:$N$1048576</definedName>
    <definedName name="StatusPåSag1">'Jeres kommune'!$F$9</definedName>
    <definedName name="StatusPåSag2">'Jeres kommune'!$F$10</definedName>
    <definedName name="StatusPåSag3">'Jeres kommune'!$F$11</definedName>
    <definedName name="StatusPåSag4">'Jeres kommune'!$F$12</definedName>
    <definedName name="StatusPåSag5">'Jeres kommune'!$F$13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AF9" i="8" l="1"/>
  <c r="AF10" i="8"/>
  <c r="AF11" i="8"/>
  <c r="AF12" i="8"/>
  <c r="AF13" i="8"/>
  <c r="AF14" i="8"/>
  <c r="AF15" i="8"/>
  <c r="AF16" i="8"/>
  <c r="AF17" i="8"/>
  <c r="AF18" i="8"/>
  <c r="AF19" i="8"/>
  <c r="AF20" i="8"/>
  <c r="AF21" i="8"/>
  <c r="AF22" i="8"/>
  <c r="AF23" i="8"/>
  <c r="AF24" i="8"/>
  <c r="AF25" i="8"/>
  <c r="AF26" i="8"/>
  <c r="AF27" i="8"/>
  <c r="AF28" i="8"/>
  <c r="AF29" i="8"/>
  <c r="AF30" i="8"/>
  <c r="AF31" i="8"/>
  <c r="AF32" i="8"/>
  <c r="AF33" i="8"/>
  <c r="AF34" i="8"/>
  <c r="AF35" i="8"/>
  <c r="AF36" i="8"/>
  <c r="AF37" i="8"/>
  <c r="AF38" i="8"/>
  <c r="AF39" i="8"/>
  <c r="AF40" i="8"/>
  <c r="AF41" i="8"/>
  <c r="AF42" i="8"/>
  <c r="AF43" i="8"/>
  <c r="AF44" i="8"/>
  <c r="AF45" i="8"/>
  <c r="AF46" i="8"/>
  <c r="AF47" i="8"/>
  <c r="AF48" i="8"/>
  <c r="AF49" i="8"/>
  <c r="AF50" i="8"/>
  <c r="AF51" i="8"/>
  <c r="AF52" i="8"/>
  <c r="AF53" i="8"/>
  <c r="AF54" i="8"/>
  <c r="AF55" i="8"/>
  <c r="AF56" i="8"/>
  <c r="AF57" i="8"/>
  <c r="AF58" i="8"/>
  <c r="AE9" i="8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04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J9" i="4" l="1" a="1"/>
  <c r="J9" i="4" s="1"/>
  <c r="B9" i="7"/>
  <c r="K9" i="7"/>
  <c r="L9" i="7" s="1"/>
  <c r="B10" i="7"/>
  <c r="K10" i="7"/>
  <c r="L10" i="7" s="1"/>
  <c r="J9" i="9"/>
  <c r="J10" i="9"/>
  <c r="J11" i="9"/>
  <c r="J12" i="9"/>
  <c r="K12" i="9" s="1"/>
  <c r="J13" i="9"/>
  <c r="K13" i="9" s="1"/>
  <c r="J14" i="9"/>
  <c r="K14" i="9" s="1"/>
  <c r="J15" i="9"/>
  <c r="J16" i="9"/>
  <c r="J17" i="9"/>
  <c r="J18" i="9"/>
  <c r="A13" i="9"/>
  <c r="B13" i="9" s="1" a="1"/>
  <c r="B13" i="9" s="1"/>
  <c r="A12" i="9"/>
  <c r="B12" i="9" s="1" a="1"/>
  <c r="B12" i="9" s="1"/>
  <c r="A11" i="9"/>
  <c r="B11" i="9" s="1" a="1"/>
  <c r="B11" i="9" s="1"/>
  <c r="A10" i="9"/>
  <c r="B10" i="9" s="1" a="1"/>
  <c r="B10" i="9" s="1"/>
  <c r="A9" i="9"/>
  <c r="B9" i="9" s="1" a="1"/>
  <c r="B9" i="9" s="1"/>
  <c r="K18" i="7"/>
  <c r="L18" i="7" s="1"/>
  <c r="K17" i="7"/>
  <c r="L17" i="7" s="1"/>
  <c r="K16" i="7"/>
  <c r="L16" i="7" s="1"/>
  <c r="K15" i="7"/>
  <c r="L15" i="7" s="1"/>
  <c r="K14" i="7"/>
  <c r="L14" i="7" s="1"/>
  <c r="K13" i="7"/>
  <c r="L13" i="7" s="1"/>
  <c r="K12" i="7"/>
  <c r="L12" i="7" s="1"/>
  <c r="K11" i="7"/>
  <c r="L11" i="7" s="1"/>
  <c r="B33" i="7"/>
  <c r="B32" i="7"/>
  <c r="B31" i="7"/>
  <c r="B30" i="7"/>
  <c r="B29" i="7"/>
  <c r="B28" i="7"/>
  <c r="B27" i="7"/>
  <c r="B26" i="7"/>
  <c r="B25" i="7"/>
  <c r="B24" i="7"/>
  <c r="B23" i="7"/>
  <c r="B22" i="7"/>
  <c r="B21" i="7"/>
  <c r="B20" i="7"/>
  <c r="B19" i="7"/>
  <c r="B18" i="7"/>
  <c r="B16" i="7"/>
  <c r="B17" i="7"/>
  <c r="B15" i="7"/>
  <c r="B14" i="7"/>
  <c r="B13" i="7"/>
  <c r="B12" i="7"/>
  <c r="B11" i="7"/>
  <c r="N13" i="5"/>
  <c r="O13" i="5" s="1" a="1"/>
  <c r="O13" i="5" s="1"/>
  <c r="N12" i="5"/>
  <c r="O12" i="5" s="1" a="1"/>
  <c r="O12" i="5" s="1"/>
  <c r="N11" i="5"/>
  <c r="O11" i="5" s="1" a="1"/>
  <c r="O11" i="5" s="1"/>
  <c r="N10" i="5"/>
  <c r="O10" i="5" s="1" a="1"/>
  <c r="O10" i="5" s="1"/>
  <c r="N9" i="5"/>
  <c r="O9" i="5" s="1" a="1"/>
  <c r="O9" i="5" s="1"/>
  <c r="AE10" i="8"/>
  <c r="AE11" i="8"/>
  <c r="AE12" i="8"/>
  <c r="AE13" i="8"/>
  <c r="AE14" i="8"/>
  <c r="AE15" i="8"/>
  <c r="AE16" i="8"/>
  <c r="AE17" i="8"/>
  <c r="AE18" i="8"/>
  <c r="AE19" i="8"/>
  <c r="AE20" i="8"/>
  <c r="AE21" i="8"/>
  <c r="AE22" i="8"/>
  <c r="AE23" i="8"/>
  <c r="AE24" i="8"/>
  <c r="AE25" i="8"/>
  <c r="AE26" i="8"/>
  <c r="AE27" i="8"/>
  <c r="AE28" i="8"/>
  <c r="AE29" i="8"/>
  <c r="AE30" i="8"/>
  <c r="AE31" i="8"/>
  <c r="AE32" i="8"/>
  <c r="AE33" i="8"/>
  <c r="AE34" i="8"/>
  <c r="AE35" i="8"/>
  <c r="AE36" i="8"/>
  <c r="AE37" i="8"/>
  <c r="AE38" i="8"/>
  <c r="AE39" i="8"/>
  <c r="AE40" i="8"/>
  <c r="AE41" i="8"/>
  <c r="AE42" i="8"/>
  <c r="AE43" i="8"/>
  <c r="AE44" i="8"/>
  <c r="AE45" i="8"/>
  <c r="AE46" i="8"/>
  <c r="AE47" i="8"/>
  <c r="AE48" i="8"/>
  <c r="AE49" i="8"/>
  <c r="AE50" i="8"/>
  <c r="AE51" i="8"/>
  <c r="AE52" i="8"/>
  <c r="AE53" i="8"/>
  <c r="AE54" i="8"/>
  <c r="AE55" i="8"/>
  <c r="AE56" i="8"/>
  <c r="AE57" i="8"/>
  <c r="AE58" i="8"/>
  <c r="A45" i="8"/>
  <c r="B45" i="8" s="1" a="1"/>
  <c r="B45" i="8" s="1"/>
  <c r="A46" i="8"/>
  <c r="B46" i="8" s="1" a="1"/>
  <c r="B46" i="8" s="1"/>
  <c r="A47" i="8"/>
  <c r="B47" i="8" s="1" a="1"/>
  <c r="B47" i="8" s="1"/>
  <c r="A48" i="8"/>
  <c r="B48" i="8" s="1" a="1"/>
  <c r="B48" i="8" s="1"/>
  <c r="A49" i="8"/>
  <c r="B49" i="8" s="1" a="1"/>
  <c r="B49" i="8" s="1"/>
  <c r="A50" i="8"/>
  <c r="B50" i="8" s="1" a="1"/>
  <c r="B50" i="8" s="1"/>
  <c r="A51" i="8"/>
  <c r="B51" i="8" s="1" a="1"/>
  <c r="B51" i="8" s="1"/>
  <c r="A52" i="8"/>
  <c r="B52" i="8" s="1" a="1"/>
  <c r="B52" i="8" s="1"/>
  <c r="A53" i="8"/>
  <c r="B53" i="8" s="1" a="1"/>
  <c r="B53" i="8" s="1"/>
  <c r="A54" i="8"/>
  <c r="B54" i="8" s="1" a="1"/>
  <c r="B54" i="8" s="1"/>
  <c r="A55" i="8"/>
  <c r="B55" i="8" s="1" a="1"/>
  <c r="B55" i="8" s="1"/>
  <c r="A56" i="8"/>
  <c r="B56" i="8" s="1" a="1"/>
  <c r="B56" i="8" s="1"/>
  <c r="A57" i="8"/>
  <c r="B57" i="8" s="1" a="1"/>
  <c r="B57" i="8" s="1"/>
  <c r="A58" i="8"/>
  <c r="B58" i="8" s="1" a="1"/>
  <c r="B58" i="8" s="1"/>
  <c r="A26" i="8"/>
  <c r="B26" i="8" s="1" a="1"/>
  <c r="B26" i="8" s="1"/>
  <c r="A27" i="8"/>
  <c r="B27" i="8" s="1" a="1"/>
  <c r="B27" i="8" s="1"/>
  <c r="A28" i="8"/>
  <c r="B28" i="8" s="1" a="1"/>
  <c r="B28" i="8" s="1"/>
  <c r="A29" i="8"/>
  <c r="B29" i="8" s="1" a="1"/>
  <c r="B29" i="8" s="1"/>
  <c r="A30" i="8"/>
  <c r="B30" i="8" s="1" a="1"/>
  <c r="B30" i="8" s="1"/>
  <c r="A31" i="8"/>
  <c r="B31" i="8" s="1" a="1"/>
  <c r="B31" i="8" s="1"/>
  <c r="A32" i="8"/>
  <c r="B32" i="8" s="1" a="1"/>
  <c r="B32" i="8" s="1"/>
  <c r="A33" i="8"/>
  <c r="B33" i="8" s="1" a="1"/>
  <c r="B33" i="8" s="1"/>
  <c r="A34" i="8"/>
  <c r="B34" i="8" s="1" a="1"/>
  <c r="B34" i="8" s="1"/>
  <c r="A35" i="8"/>
  <c r="B35" i="8" s="1" a="1"/>
  <c r="B35" i="8" s="1"/>
  <c r="A36" i="8"/>
  <c r="B36" i="8" s="1" a="1"/>
  <c r="B36" i="8" s="1"/>
  <c r="A37" i="8"/>
  <c r="B37" i="8" s="1" a="1"/>
  <c r="B37" i="8" s="1"/>
  <c r="A38" i="8"/>
  <c r="B38" i="8" s="1" a="1"/>
  <c r="B38" i="8" s="1"/>
  <c r="A39" i="8"/>
  <c r="B39" i="8" s="1" a="1"/>
  <c r="B39" i="8" s="1"/>
  <c r="A40" i="8"/>
  <c r="B40" i="8" s="1" a="1"/>
  <c r="B40" i="8" s="1"/>
  <c r="A41" i="8"/>
  <c r="B41" i="8" s="1" a="1"/>
  <c r="B41" i="8" s="1"/>
  <c r="A42" i="8"/>
  <c r="B42" i="8" s="1" a="1"/>
  <c r="B42" i="8" s="1"/>
  <c r="A43" i="8"/>
  <c r="B43" i="8" s="1" a="1"/>
  <c r="B43" i="8" s="1"/>
  <c r="A44" i="8"/>
  <c r="B44" i="8" s="1" a="1"/>
  <c r="B44" i="8" s="1"/>
  <c r="A25" i="8"/>
  <c r="B25" i="8" s="1" a="1"/>
  <c r="B25" i="8" s="1"/>
  <c r="A24" i="8"/>
  <c r="B24" i="8" s="1" a="1"/>
  <c r="B24" i="8" s="1"/>
  <c r="A23" i="8"/>
  <c r="B23" i="8" s="1" a="1"/>
  <c r="B23" i="8" s="1"/>
  <c r="A22" i="8"/>
  <c r="B22" i="8" s="1" a="1"/>
  <c r="B22" i="8" s="1"/>
  <c r="A21" i="8"/>
  <c r="B21" i="8" s="1" a="1"/>
  <c r="B21" i="8" s="1"/>
  <c r="A20" i="8"/>
  <c r="B20" i="8" s="1" a="1"/>
  <c r="B20" i="8" s="1"/>
  <c r="A19" i="8"/>
  <c r="B19" i="8" s="1" a="1"/>
  <c r="B19" i="8" s="1"/>
  <c r="A18" i="8"/>
  <c r="B18" i="8" s="1" a="1"/>
  <c r="B18" i="8" s="1"/>
  <c r="A17" i="8"/>
  <c r="B17" i="8" s="1" a="1"/>
  <c r="B17" i="8" s="1"/>
  <c r="A16" i="8"/>
  <c r="B16" i="8" s="1" a="1"/>
  <c r="B16" i="8" s="1"/>
  <c r="A15" i="8"/>
  <c r="B15" i="8" s="1" a="1"/>
  <c r="B15" i="8" s="1"/>
  <c r="A14" i="8"/>
  <c r="B14" i="8" s="1" a="1"/>
  <c r="B14" i="8" s="1"/>
  <c r="A13" i="8"/>
  <c r="B13" i="8" s="1" a="1"/>
  <c r="B13" i="8" s="1"/>
  <c r="A12" i="8"/>
  <c r="B12" i="8" s="1" a="1"/>
  <c r="B12" i="8" s="1"/>
  <c r="A11" i="8"/>
  <c r="B11" i="8" s="1" a="1"/>
  <c r="B11" i="8" s="1"/>
  <c r="A10" i="8"/>
  <c r="B10" i="8" s="1" a="1"/>
  <c r="B10" i="8" s="1"/>
  <c r="A9" i="8"/>
  <c r="B9" i="8" s="1" a="1"/>
  <c r="B9" i="8" s="1"/>
  <c r="M35" i="4" a="1"/>
  <c r="M35" i="4" s="1"/>
  <c r="J35" i="4" a="1"/>
  <c r="J35" i="4" s="1"/>
  <c r="G35" i="4" a="1"/>
  <c r="G35" i="4" s="1"/>
  <c r="D35" i="4" a="1"/>
  <c r="D35" i="4" s="1"/>
  <c r="A35" i="4" a="1"/>
  <c r="A35" i="4" s="1"/>
  <c r="M9" i="4" a="1"/>
  <c r="M9" i="4" s="1"/>
  <c r="M33" i="4"/>
  <c r="J33" i="4"/>
  <c r="G33" i="4"/>
  <c r="D33" i="4"/>
  <c r="A33" i="4"/>
  <c r="M7" i="4"/>
  <c r="J7" i="4"/>
  <c r="G7" i="4"/>
  <c r="D7" i="4"/>
  <c r="A7" i="4"/>
  <c r="G9" i="4" a="1"/>
  <c r="G9" i="4" s="1"/>
  <c r="D9" i="4" a="1"/>
  <c r="D9" i="4" s="1"/>
  <c r="A9" i="4" a="1"/>
  <c r="A9" i="4" s="1"/>
  <c r="K17" i="9" l="1"/>
  <c r="K15" i="9"/>
  <c r="K18" i="9"/>
  <c r="K16" i="9"/>
  <c r="K9" i="9"/>
  <c r="K11" i="9"/>
  <c r="K10" i="9"/>
  <c r="B14" i="5" a="1"/>
  <c r="B14" i="5" s="1"/>
  <c r="B13" i="5" a="1"/>
  <c r="B13" i="5" s="1"/>
  <c r="B17" i="5" a="1"/>
  <c r="B17" i="5" s="1"/>
  <c r="B15" i="5" a="1"/>
  <c r="B15" i="5" s="1"/>
  <c r="B16" i="5" a="1"/>
  <c r="B16" i="5" s="1"/>
  <c r="B9" i="5" a="1"/>
  <c r="B9" i="5" s="1"/>
  <c r="B12" i="5" a="1"/>
  <c r="B12" i="5" s="1"/>
  <c r="B19" i="5" a="1"/>
  <c r="B19" i="5" s="1"/>
  <c r="B11" i="5" a="1"/>
  <c r="B11" i="5" s="1"/>
  <c r="B18" i="5" a="1"/>
  <c r="B18" i="5" s="1"/>
  <c r="B10" i="5" a="1"/>
  <c r="B10" i="5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<sst xmlns="http://schemas.openxmlformats.org/spreadsheetml/2006/main" count="106" uniqueCount="67">
  <si>
    <t>Navn</t>
  </si>
  <si>
    <t>Køn</t>
  </si>
  <si>
    <t>Postnummer</t>
  </si>
  <si>
    <t>Skole</t>
  </si>
  <si>
    <t>Henvendelse fra</t>
  </si>
  <si>
    <t>Status på sag</t>
  </si>
  <si>
    <t>Bemærkninger</t>
  </si>
  <si>
    <t>Fritidsvejleder</t>
  </si>
  <si>
    <t>Oplysninger om jeres kommune</t>
  </si>
  <si>
    <t>Her kan I vælge hvilke muligheder rullelisterne i registreringsarket skal have.</t>
  </si>
  <si>
    <t>Vej og nr.</t>
  </si>
  <si>
    <t>Forælders/plejeforælders navn og telefon nr.</t>
  </si>
  <si>
    <t>Navn på barnet</t>
  </si>
  <si>
    <t>Kommentar</t>
  </si>
  <si>
    <t>Alder</t>
  </si>
  <si>
    <t>Tidligere kontakt med FV</t>
  </si>
  <si>
    <t>Kort om erfaringer med fritidsfællesskaber - gode og mindre gode</t>
  </si>
  <si>
    <t>Kort om venners eventuelle betydning for interesse i fritidsfællesskaber</t>
  </si>
  <si>
    <t>Beskrivelse af barnets elle den unges ønsker evt. drømme om at deltage i fritidsfællesskaber</t>
  </si>
  <si>
    <t>Beskrivelse af forældres ønsker evt. drømme om at deltage i fritidsfællesskaber</t>
  </si>
  <si>
    <t>Kort beskrivelse af eventuelle udfordringer eller barrierer for deltagelse i fritidstilbud</t>
  </si>
  <si>
    <t>Kort om venner, andre ressourcepersoner kan støtte deltagelse i fritidsfællesskab</t>
  </si>
  <si>
    <t>Kort beskrivelse af plan for fritidsfællesskab støtte af opstart og deltagelse</t>
  </si>
  <si>
    <t>Dato for opfølgning/sammenfatning</t>
  </si>
  <si>
    <t>Kort beskrivelse af opfølgningens form og rammer</t>
  </si>
  <si>
    <t xml:space="preserve">Fritidsvejlederen: opgaver frem til næste møde </t>
  </si>
  <si>
    <t xml:space="preserve">Barn/ung/familie: opgaver frem til næste møde </t>
  </si>
  <si>
    <t>Fritidsfællesskabet: opgaver frem mod næste møde</t>
  </si>
  <si>
    <t>Sagsnr./Journaliseringsnr.</t>
  </si>
  <si>
    <t>Baggrundsinformation</t>
  </si>
  <si>
    <t xml:space="preserve">Dato for opstart af vejledningsforløb </t>
  </si>
  <si>
    <t>Henvendelse og opstart</t>
  </si>
  <si>
    <t>Afdækning af barnets interesser, ønsker og behov</t>
  </si>
  <si>
    <t>Fritidstilbud</t>
  </si>
  <si>
    <t xml:space="preserve"> Kontaktperson fra fritidstilbud</t>
  </si>
  <si>
    <t>Info om fritidstilbuddet</t>
  </si>
  <si>
    <t>Plan og opfølgning</t>
  </si>
  <si>
    <t>Foreløbige erfaringer med deltagelse i fritidstilbud</t>
  </si>
  <si>
    <t>Fritidspas (kontingent fritidstilbud) (købt/ikke købt)</t>
  </si>
  <si>
    <t>Kontingent beløb (total)</t>
  </si>
  <si>
    <t>Hjælpemidler til aktivitet</t>
  </si>
  <si>
    <t>Indkøb</t>
  </si>
  <si>
    <t>Kort om erfaringer med deltagelse i fritidsfællesskabet fra forælderperspektiv</t>
  </si>
  <si>
    <t>Dato for afslutning på forløb (dd-mm-åååå). Husk at ændre Status på sag i kolonne M til afsluttet)</t>
  </si>
  <si>
    <t>Var barnet ved afslutning af forløb forsat aktiv i fritidstilbud?</t>
  </si>
  <si>
    <t>Afslutning</t>
  </si>
  <si>
    <t>Kort om erfaringer med deltagelse i fritidsfællesskabet set fra fritidsfællesskabets og fritidsvejlederens perspektiv</t>
  </si>
  <si>
    <t>Kort om erfaringer med deltagelse i fritidsfællesskabet fra barn/ung-perspektiv</t>
  </si>
  <si>
    <t>Barnets/Den unges funktionsnedsættelse</t>
  </si>
  <si>
    <t>Hvor har familien hørt om tilbuddet</t>
  </si>
  <si>
    <t>Antal børn</t>
  </si>
  <si>
    <t>Skolens navn</t>
  </si>
  <si>
    <t>Måned, år</t>
  </si>
  <si>
    <t>Hvor har familien hørt om tilbuddet?</t>
  </si>
  <si>
    <t>Tip: Hvis du kun vil se valgmuligheder med mindst 1 barn registereret, kan du trykke på pilen ved Antal børn og fravælge 0.
Husk også at opdatere filteret, før du laver et dataudtræk</t>
  </si>
  <si>
    <t>Tip: Hvis du kun vil se valgmuligheder med mindst 1 barn registreret, kan du trykke på pilen ved Antal Børn og fravælge 0. 
Husk også at opdatere filteret, før du laver et dataudtræk</t>
  </si>
  <si>
    <t>Skoler</t>
  </si>
  <si>
    <t>Aktiv</t>
  </si>
  <si>
    <t>Afsluttet</t>
  </si>
  <si>
    <t>Dato for henvendelse (dd-mm-åå)</t>
  </si>
  <si>
    <t>Fødselsdato ((dd-mm-åå))</t>
  </si>
  <si>
    <t>Hvis I f.eks. indtaster skolerne i jeres kommune, 
kan I fremadrettet vælge mellem disse skoler, når I registrerer et ny barn</t>
  </si>
  <si>
    <t>Der er plads til op til 50 skoler, 50 fritidstilbud og 10 fritidsvejledere.</t>
  </si>
  <si>
    <t xml:space="preserve">Derudover kan I også indstille en række forskellige henvendere, statusser mm. Den sorte ramme omkring kolonnen markerer, hvor mange muligheder arket er lavet til max at kunne håndtere. </t>
  </si>
  <si>
    <t xml:space="preserve">Her er et automatisk genereret overblik over fritidsvejlederne og de børn med aktive sager, der er tilknyttet hver enkelt. 
</t>
  </si>
  <si>
    <t>Oplysningerne hentes direkte fra fanen "Registrering", så I skal kun udfylde kolonnen ’Kommentar’, hvis fritidsvejlederen har behov for at tilføje bemærkninger</t>
  </si>
  <si>
    <t>Oversigt over fritidsvejledernes tilknyttede børn med aktive sager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</si>
</sst>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[$-406]d\.\ mmmm\ yyyy;@"/>
  </numFmts>
  <fonts count="23">
    <font>
      <sz val="11"/>
      <color theme="1"/>
      <name val="Aptos Narrow"/>
      <family val="2"/>
      <scheme val="minor"/>
    </font>
    <font>
      <sz val="20"/>
      <color theme="1"/>
      <name val="Aptos Narrow"/>
      <family val="2"/>
      <scheme val="minor"/>
    </font>
    <font>
      <sz val="14"/>
      <color theme="1"/>
      <name val="Aptos Narrow"/>
      <family val="2"/>
      <scheme val="minor"/>
    </font>
    <font>
      <sz val="8"/>
      <name val="Aptos Narrow"/>
      <family val="2"/>
      <scheme val="minor"/>
    </font>
    <font>
      <sz val="11"/>
      <name val="Aptos Narrow"/>
      <family val="2"/>
      <scheme val="minor"/>
    </font>
    <font>
      <sz val="22"/>
      <color theme="1"/>
      <name val="Aptos Narrow"/>
      <family val="2"/>
      <scheme val="minor"/>
    </font>
    <font>
      <sz val="10"/>
      <color theme="1"/>
      <name val="Arial Unicode MS"/>
    </font>
    <font>
      <sz val="14"/>
      <color theme="0"/>
      <name val="Aptos Narrow"/>
      <family val="2"/>
      <scheme val="minor"/>
    </font>
    <font>
      <sz val="22"/>
      <color theme="0"/>
      <name val="Aptos Narrow"/>
      <family val="2"/>
      <scheme val="minor"/>
    </font>
    <font>
      <sz val="11"/>
      <name val="Arial"/>
      <family val="2"/>
    </font>
    <font>
      <sz val="20"/>
      <color rgb="FFAF292E"/>
      <name val="Arial"/>
      <family val="2"/>
    </font>
    <font>
      <b/>
      <sz val="14"/>
      <color rgb="FFAF292E"/>
      <name val="Arial"/>
      <family val="2"/>
    </font>
    <font>
      <sz val="12"/>
      <color rgb="FFAF292E"/>
      <name val="Arial"/>
      <family val="2"/>
    </font>
    <font>
      <b/>
      <sz val="11"/>
      <color theme="0"/>
      <name val="Arial"/>
      <family val="2"/>
    </font>
    <font>
      <sz val="11"/>
      <color theme="0"/>
      <name val="Arial"/>
      <family val="2"/>
    </font>
    <font>
      <sz val="20"/>
      <color theme="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4"/>
      <color theme="1"/>
      <name val="Arial"/>
      <family val="2"/>
    </font>
    <font>
      <b/>
      <sz val="11"/>
      <color rgb="FFAF292E"/>
      <name val="Arial"/>
      <family val="2"/>
    </font>
    <font>
      <sz val="11"/>
      <color rgb="FFAF292E"/>
      <name val="Arial"/>
      <family val="2"/>
    </font>
    <font>
      <sz val="14"/>
      <color theme="0"/>
      <name val="Arial"/>
      <family val="2"/>
    </font>
    <font>
      <sz val="22"/>
      <color theme="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F292E"/>
        <bgColor indexed="64"/>
      </patternFill>
    </fill>
    <fill>
      <patternFill patternType="solid">
        <fgColor rgb="FFC00000"/>
        <bgColor indexed="64"/>
      </patternFill>
    </fill>
  </fills>
  <borders count="30">
    <border>
      <left/>
      <right/>
      <top/>
      <bottom/>
      <diagonal/>
    </border>
    <border>
      <left style="thin">
        <color theme="5" tint="-0.249977111117893"/>
      </left>
      <right style="thin">
        <color theme="5" tint="-0.249977111117893"/>
      </right>
      <top style="thin">
        <color theme="5" tint="-0.249977111117893"/>
      </top>
      <bottom style="thin">
        <color theme="5" tint="-0.249977111117893"/>
      </bottom>
      <diagonal/>
    </border>
    <border>
      <left/>
      <right/>
      <top style="thin">
        <color rgb="FFAF292E"/>
      </top>
      <bottom/>
      <diagonal/>
    </border>
    <border>
      <left/>
      <right style="thick">
        <color rgb="FFC00000"/>
      </right>
      <top/>
      <bottom/>
      <diagonal/>
    </border>
    <border>
      <left/>
      <right style="thick">
        <color rgb="FFC00000"/>
      </right>
      <top/>
      <bottom style="thick">
        <color rgb="FFC00000"/>
      </bottom>
      <diagonal/>
    </border>
    <border>
      <left/>
      <right/>
      <top/>
      <bottom style="thick">
        <color rgb="FFC00000"/>
      </bottom>
      <diagonal/>
    </border>
    <border>
      <left style="thick">
        <color rgb="FFC00000"/>
      </left>
      <right/>
      <top style="thick">
        <color rgb="FFC00000"/>
      </top>
      <bottom/>
      <diagonal/>
    </border>
    <border>
      <left/>
      <right/>
      <top style="thick">
        <color rgb="FFC00000"/>
      </top>
      <bottom/>
      <diagonal/>
    </border>
    <border>
      <left/>
      <right style="thick">
        <color rgb="FFC00000"/>
      </right>
      <top style="thick">
        <color rgb="FFC00000"/>
      </top>
      <bottom/>
      <diagonal/>
    </border>
    <border>
      <left style="thick">
        <color rgb="FFC00000"/>
      </left>
      <right/>
      <top/>
      <bottom/>
      <diagonal/>
    </border>
    <border>
      <left style="thick">
        <color rgb="FFC00000"/>
      </left>
      <right/>
      <top/>
      <bottom style="thick">
        <color rgb="FFC00000"/>
      </bottom>
      <diagonal/>
    </border>
    <border>
      <left style="thick">
        <color rgb="FFC00000"/>
      </left>
      <right/>
      <top style="thin">
        <color rgb="FFAF292E"/>
      </top>
      <bottom/>
      <diagonal/>
    </border>
    <border>
      <left/>
      <right style="thick">
        <color rgb="FFC00000"/>
      </right>
      <top style="thin">
        <color rgb="FFAF292E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102">
    <xf numFmtId="0" fontId="0" fillId="0" borderId="0" xfId="0"/>
    <xf numFmtId="0" fontId="0" fillId="2" borderId="0" xfId="0" applyFill="1"/>
    <xf numFmtId="17" fontId="0" fillId="0" borderId="0" xfId="0" applyNumberFormat="1"/>
    <xf numFmtId="0" fontId="4" fillId="2" borderId="0" xfId="0" applyFont="1" applyFill="1" applyProtection="1"/>
    <xf numFmtId="0" fontId="0" fillId="0" borderId="0" xfId="0" applyProtection="1"/>
    <xf numFmtId="0" fontId="0" fillId="2" borderId="0" xfId="0" applyFill="1" applyProtection="1"/>
    <xf numFmtId="0" fontId="1" fillId="0" borderId="0" xfId="0" applyFont="1" applyAlignment="1" applyProtection="1"/>
    <xf numFmtId="0" fontId="2" fillId="0" borderId="0" xfId="0" applyFont="1" applyAlignment="1" applyProtection="1"/>
    <xf numFmtId="0" fontId="0" fillId="0" borderId="0" xfId="0" applyAlignment="1" applyProtection="1"/>
    <xf numFmtId="0" fontId="4" fillId="0" borderId="0" xfId="0" applyFont="1" applyProtection="1"/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horizontal="center" wrapText="1"/>
    </xf>
    <xf numFmtId="0" fontId="6" fillId="0" borderId="0" xfId="0" applyFont="1" applyBorder="1" applyAlignment="1">
      <alignment vertical="center"/>
    </xf>
    <xf numFmtId="0" fontId="8" fillId="2" borderId="0" xfId="0" applyFont="1" applyFill="1" applyAlignment="1">
      <alignment horizontal="center" vertical="center" wrapText="1"/>
    </xf>
    <xf numFmtId="0" fontId="7" fillId="2" borderId="0" xfId="0" applyFont="1" applyFill="1" applyAlignment="1">
      <alignment vertical="center" wrapText="1"/>
    </xf>
    <xf numFmtId="0" fontId="2" fillId="0" borderId="0" xfId="0" applyFont="1" applyAlignment="1">
      <alignment vertical="center"/>
    </xf>
    <xf numFmtId="0" fontId="9" fillId="0" borderId="26" xfId="0" applyFont="1" applyFill="1" applyBorder="1" applyProtection="1">
      <protection locked="0"/>
    </xf>
    <xf numFmtId="0" fontId="9" fillId="0" borderId="26" xfId="0" applyFont="1" applyBorder="1" applyProtection="1">
      <protection locked="0"/>
    </xf>
    <xf numFmtId="0" fontId="9" fillId="0" borderId="26" xfId="0" applyFont="1" applyFill="1" applyBorder="1" applyProtection="1"/>
    <xf numFmtId="0" fontId="9" fillId="0" borderId="16" xfId="0" applyFont="1" applyBorder="1" applyProtection="1">
      <protection locked="0"/>
    </xf>
    <xf numFmtId="0" fontId="9" fillId="0" borderId="27" xfId="0" applyFont="1" applyFill="1" applyBorder="1" applyProtection="1">
      <protection locked="0"/>
    </xf>
    <xf numFmtId="0" fontId="9" fillId="0" borderId="27" xfId="0" applyFont="1" applyBorder="1" applyProtection="1">
      <protection locked="0"/>
    </xf>
    <xf numFmtId="0" fontId="9" fillId="0" borderId="27" xfId="0" applyFont="1" applyFill="1" applyBorder="1" applyProtection="1"/>
    <xf numFmtId="0" fontId="9" fillId="0" borderId="18" xfId="0" applyFont="1" applyBorder="1" applyProtection="1">
      <protection locked="0"/>
    </xf>
    <xf numFmtId="0" fontId="9" fillId="0" borderId="20" xfId="0" applyFont="1" applyBorder="1" applyProtection="1">
      <protection locked="0"/>
    </xf>
    <xf numFmtId="0" fontId="9" fillId="2" borderId="0" xfId="0" applyFont="1" applyFill="1" applyProtection="1"/>
    <xf numFmtId="0" fontId="9" fillId="0" borderId="28" xfId="0" applyFont="1" applyFill="1" applyBorder="1" applyProtection="1">
      <protection locked="0"/>
    </xf>
    <xf numFmtId="0" fontId="9" fillId="2" borderId="0" xfId="0" applyFont="1" applyFill="1" applyBorder="1" applyProtection="1"/>
    <xf numFmtId="0" fontId="9" fillId="0" borderId="28" xfId="0" applyFont="1" applyBorder="1" applyProtection="1">
      <protection locked="0"/>
    </xf>
    <xf numFmtId="0" fontId="13" fillId="3" borderId="15" xfId="0" applyFont="1" applyFill="1" applyBorder="1" applyAlignment="1" applyProtection="1">
      <alignment horizontal="left" vertical="center"/>
    </xf>
    <xf numFmtId="0" fontId="14" fillId="0" borderId="0" xfId="0" applyFont="1" applyProtection="1"/>
    <xf numFmtId="0" fontId="14" fillId="3" borderId="0" xfId="0" applyFont="1" applyFill="1" applyProtection="1"/>
    <xf numFmtId="0" fontId="16" fillId="0" borderId="0" xfId="0" applyFont="1" applyProtection="1"/>
    <xf numFmtId="0" fontId="16" fillId="3" borderId="0" xfId="0" applyFont="1" applyFill="1" applyBorder="1" applyProtection="1"/>
    <xf numFmtId="164" fontId="16" fillId="3" borderId="0" xfId="0" applyNumberFormat="1" applyFont="1" applyFill="1" applyBorder="1" applyProtection="1"/>
    <xf numFmtId="1" fontId="16" fillId="3" borderId="0" xfId="0" applyNumberFormat="1" applyFont="1" applyFill="1" applyBorder="1" applyProtection="1"/>
    <xf numFmtId="0" fontId="16" fillId="3" borderId="0" xfId="0" applyFont="1" applyFill="1" applyBorder="1" applyAlignment="1" applyProtection="1">
      <alignment horizontal="left" vertical="center"/>
    </xf>
    <xf numFmtId="0" fontId="16" fillId="3" borderId="0" xfId="0" applyFont="1" applyFill="1" applyBorder="1" applyAlignment="1" applyProtection="1">
      <alignment vertical="center"/>
    </xf>
    <xf numFmtId="0" fontId="17" fillId="0" borderId="0" xfId="0" applyFont="1" applyProtection="1"/>
    <xf numFmtId="0" fontId="16" fillId="0" borderId="0" xfId="0" applyFont="1" applyFill="1" applyBorder="1" applyProtection="1">
      <protection locked="0"/>
    </xf>
    <xf numFmtId="164" fontId="16" fillId="0" borderId="0" xfId="0" applyNumberFormat="1" applyFont="1" applyFill="1" applyBorder="1" applyProtection="1">
      <protection locked="0"/>
    </xf>
    <xf numFmtId="1" fontId="16" fillId="0" borderId="0" xfId="0" applyNumberFormat="1" applyFont="1" applyFill="1" applyBorder="1" applyProtection="1"/>
    <xf numFmtId="0" fontId="16" fillId="2" borderId="0" xfId="0" applyFont="1" applyFill="1"/>
    <xf numFmtId="0" fontId="16" fillId="0" borderId="0" xfId="0" applyFont="1" applyProtection="1">
      <protection locked="0"/>
    </xf>
    <xf numFmtId="164" fontId="16" fillId="0" borderId="0" xfId="0" applyNumberFormat="1" applyFont="1" applyProtection="1">
      <protection locked="0"/>
    </xf>
    <xf numFmtId="1" fontId="16" fillId="0" borderId="0" xfId="0" applyNumberFormat="1" applyFont="1" applyProtection="1"/>
    <xf numFmtId="0" fontId="16" fillId="0" borderId="0" xfId="0" applyFont="1"/>
    <xf numFmtId="164" fontId="16" fillId="0" borderId="0" xfId="0" applyNumberFormat="1" applyFont="1"/>
    <xf numFmtId="0" fontId="16" fillId="0" borderId="0" xfId="0" applyFont="1" applyAlignment="1" applyProtection="1">
      <alignment wrapText="1"/>
    </xf>
    <xf numFmtId="0" fontId="15" fillId="2" borderId="11" xfId="0" applyFont="1" applyFill="1" applyBorder="1" applyAlignment="1" applyProtection="1">
      <alignment horizontal="center" wrapText="1"/>
    </xf>
    <xf numFmtId="0" fontId="15" fillId="2" borderId="2" xfId="0" applyFont="1" applyFill="1" applyBorder="1" applyAlignment="1" applyProtection="1">
      <alignment horizontal="center" wrapText="1"/>
    </xf>
    <xf numFmtId="0" fontId="15" fillId="2" borderId="12" xfId="0" applyFont="1" applyFill="1" applyBorder="1" applyAlignment="1" applyProtection="1">
      <alignment horizontal="center" wrapText="1"/>
    </xf>
    <xf numFmtId="0" fontId="16" fillId="2" borderId="0" xfId="0" applyFont="1" applyFill="1" applyAlignment="1" applyProtection="1">
      <alignment wrapText="1"/>
    </xf>
    <xf numFmtId="0" fontId="18" fillId="0" borderId="10" xfId="0" applyFont="1" applyBorder="1" applyAlignment="1" applyProtection="1">
      <alignment horizontal="center" wrapText="1"/>
    </xf>
    <xf numFmtId="0" fontId="18" fillId="0" borderId="5" xfId="0" applyFont="1" applyBorder="1" applyAlignment="1" applyProtection="1">
      <alignment horizontal="center" wrapText="1"/>
    </xf>
    <xf numFmtId="0" fontId="18" fillId="0" borderId="4" xfId="0" applyFont="1" applyBorder="1" applyAlignment="1" applyProtection="1">
      <alignment horizontal="center" wrapText="1"/>
    </xf>
    <xf numFmtId="0" fontId="18" fillId="0" borderId="0" xfId="0" applyFont="1" applyAlignment="1" applyProtection="1">
      <alignment horizontal="center" wrapText="1"/>
    </xf>
    <xf numFmtId="0" fontId="20" fillId="0" borderId="0" xfId="0" applyFont="1" applyAlignment="1" applyProtection="1">
      <alignment wrapText="1"/>
    </xf>
    <xf numFmtId="0" fontId="17" fillId="0" borderId="1" xfId="0" applyFont="1" applyBorder="1" applyAlignment="1" applyProtection="1">
      <alignment wrapText="1"/>
    </xf>
    <xf numFmtId="0" fontId="16" fillId="0" borderId="1" xfId="0" applyFont="1" applyBorder="1" applyAlignment="1" applyProtection="1">
      <alignment wrapText="1"/>
    </xf>
    <xf numFmtId="0" fontId="16" fillId="0" borderId="1" xfId="0" applyFont="1" applyBorder="1" applyAlignment="1" applyProtection="1">
      <alignment wrapText="1"/>
      <protection locked="0"/>
    </xf>
    <xf numFmtId="0" fontId="18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0" fontId="18" fillId="0" borderId="0" xfId="0" applyFont="1" applyAlignment="1">
      <alignment horizontal="left" vertical="center"/>
    </xf>
    <xf numFmtId="0" fontId="10" fillId="0" borderId="16" xfId="0" applyFont="1" applyBorder="1" applyAlignment="1" applyProtection="1">
      <alignment vertical="center"/>
    </xf>
    <xf numFmtId="0" fontId="10" fillId="0" borderId="17" xfId="0" applyFont="1" applyBorder="1" applyAlignment="1" applyProtection="1">
      <alignment vertical="center"/>
    </xf>
    <xf numFmtId="0" fontId="10" fillId="0" borderId="29" xfId="0" applyFont="1" applyBorder="1" applyAlignment="1" applyProtection="1">
      <alignment vertical="center"/>
    </xf>
    <xf numFmtId="0" fontId="10" fillId="0" borderId="18" xfId="0" applyFont="1" applyBorder="1" applyAlignment="1" applyProtection="1">
      <alignment vertical="center"/>
    </xf>
    <xf numFmtId="0" fontId="10" fillId="0" borderId="0" xfId="0" applyFont="1" applyBorder="1" applyAlignment="1" applyProtection="1">
      <alignment vertical="center"/>
    </xf>
    <xf numFmtId="0" fontId="10" fillId="0" borderId="19" xfId="0" applyFont="1" applyBorder="1" applyAlignment="1" applyProtection="1">
      <alignment vertical="center"/>
    </xf>
    <xf numFmtId="0" fontId="12" fillId="0" borderId="0" xfId="0" applyFont="1" applyBorder="1" applyAlignment="1" applyProtection="1">
      <alignment vertical="center" wrapText="1"/>
    </xf>
    <xf numFmtId="0" fontId="12" fillId="0" borderId="19" xfId="0" applyFont="1" applyBorder="1" applyAlignment="1" applyProtection="1">
      <alignment vertical="center" wrapText="1"/>
    </xf>
    <xf numFmtId="0" fontId="12" fillId="0" borderId="20" xfId="0" applyFont="1" applyBorder="1" applyAlignment="1" applyProtection="1">
      <alignment vertical="center" wrapText="1"/>
    </xf>
    <xf numFmtId="0" fontId="12" fillId="0" borderId="14" xfId="0" applyFont="1" applyBorder="1" applyAlignment="1" applyProtection="1">
      <alignment vertical="center" wrapText="1"/>
    </xf>
    <xf numFmtId="0" fontId="12" fillId="0" borderId="21" xfId="0" applyFont="1" applyBorder="1" applyAlignment="1" applyProtection="1">
      <alignment vertical="center" wrapText="1"/>
    </xf>
    <xf numFmtId="0" fontId="11" fillId="0" borderId="18" xfId="0" applyFont="1" applyBorder="1" applyAlignment="1" applyProtection="1"/>
    <xf numFmtId="0" fontId="11" fillId="0" borderId="0" xfId="0" applyFont="1" applyBorder="1" applyAlignment="1" applyProtection="1"/>
    <xf numFmtId="0" fontId="11" fillId="0" borderId="19" xfId="0" applyFont="1" applyBorder="1" applyAlignment="1" applyProtection="1"/>
    <xf numFmtId="0" fontId="12" fillId="0" borderId="18" xfId="0" applyFont="1" applyBorder="1" applyAlignment="1" applyProtection="1">
      <alignment vertical="center"/>
    </xf>
    <xf numFmtId="0" fontId="15" fillId="3" borderId="6" xfId="0" applyFont="1" applyFill="1" applyBorder="1" applyAlignment="1" applyProtection="1"/>
    <xf numFmtId="0" fontId="15" fillId="3" borderId="7" xfId="0" applyFont="1" applyFill="1" applyBorder="1" applyAlignment="1" applyProtection="1"/>
    <xf numFmtId="0" fontId="15" fillId="3" borderId="8" xfId="0" applyFont="1" applyFill="1" applyBorder="1" applyAlignment="1" applyProtection="1"/>
    <xf numFmtId="0" fontId="18" fillId="0" borderId="0" xfId="0" applyFont="1" applyBorder="1" applyAlignment="1" applyProtection="1">
      <alignment wrapText="1"/>
    </xf>
    <xf numFmtId="0" fontId="18" fillId="0" borderId="3" xfId="0" applyFont="1" applyBorder="1" applyAlignment="1" applyProtection="1">
      <alignment wrapText="1"/>
    </xf>
    <xf numFmtId="0" fontId="18" fillId="0" borderId="9" xfId="0" applyFont="1" applyBorder="1" applyAlignment="1" applyProtection="1">
      <alignment horizontal="left"/>
    </xf>
    <xf numFmtId="0" fontId="15" fillId="3" borderId="18" xfId="0" applyFont="1" applyFill="1" applyBorder="1" applyAlignment="1" applyProtection="1">
      <alignment horizontal="left" vertical="center"/>
    </xf>
    <xf numFmtId="0" fontId="15" fillId="3" borderId="0" xfId="0" applyFont="1" applyFill="1" applyBorder="1" applyAlignment="1" applyProtection="1">
      <alignment horizontal="left" vertical="center"/>
    </xf>
    <xf numFmtId="0" fontId="15" fillId="3" borderId="20" xfId="0" applyFont="1" applyFill="1" applyBorder="1" applyAlignment="1" applyProtection="1">
      <alignment horizontal="left" vertical="center"/>
    </xf>
    <xf numFmtId="0" fontId="15" fillId="3" borderId="14" xfId="0" applyFont="1" applyFill="1" applyBorder="1" applyAlignment="1" applyProtection="1">
      <alignment horizontal="left" vertical="center"/>
    </xf>
    <xf numFmtId="0" fontId="15" fillId="3" borderId="13" xfId="0" applyFont="1" applyFill="1" applyBorder="1" applyAlignment="1" applyProtection="1">
      <alignment horizontal="left" vertical="center"/>
    </xf>
    <xf numFmtId="0" fontId="15" fillId="3" borderId="22" xfId="0" applyFont="1" applyFill="1" applyBorder="1" applyAlignment="1" applyProtection="1">
      <alignment horizontal="left" vertical="center"/>
    </xf>
    <xf numFmtId="0" fontId="15" fillId="3" borderId="15" xfId="0" applyFont="1" applyFill="1" applyBorder="1" applyAlignment="1" applyProtection="1">
      <alignment horizontal="left" vertical="center"/>
    </xf>
    <xf numFmtId="0" fontId="15" fillId="3" borderId="23" xfId="0" applyFont="1" applyFill="1" applyBorder="1" applyAlignment="1" applyProtection="1">
      <alignment horizontal="left" vertical="center"/>
    </xf>
    <xf numFmtId="0" fontId="15" fillId="3" borderId="24" xfId="0" applyFont="1" applyFill="1" applyBorder="1" applyAlignment="1" applyProtection="1">
      <alignment horizontal="left" vertical="center"/>
    </xf>
    <xf numFmtId="0" fontId="15" fillId="3" borderId="25" xfId="0" applyFont="1" applyFill="1" applyBorder="1" applyAlignment="1" applyProtection="1">
      <alignment horizontal="left" vertical="center"/>
    </xf>
    <xf numFmtId="0" fontId="15" fillId="3" borderId="19" xfId="0" applyFont="1" applyFill="1" applyBorder="1" applyAlignment="1" applyProtection="1">
      <alignment horizontal="left" vertical="center"/>
    </xf>
    <xf numFmtId="0" fontId="15" fillId="3" borderId="21" xfId="0" applyFont="1" applyFill="1" applyBorder="1" applyAlignment="1" applyProtection="1">
      <alignment horizontal="left" vertical="center"/>
    </xf>
    <xf numFmtId="0" fontId="15" fillId="3" borderId="16" xfId="0" applyFont="1" applyFill="1" applyBorder="1" applyAlignment="1" applyProtection="1">
      <alignment horizontal="left" vertical="center"/>
    </xf>
    <xf numFmtId="0" fontId="15" fillId="3" borderId="17" xfId="0" applyFont="1" applyFill="1" applyBorder="1" applyAlignment="1" applyProtection="1">
      <alignment horizontal="left" vertical="center"/>
    </xf>
    <xf numFmtId="0" fontId="19" fillId="0" borderId="1" xfId="0" applyFont="1" applyBorder="1" applyAlignment="1" applyProtection="1">
      <alignment horizontal="center" wrapText="1"/>
    </xf>
    <xf numFmtId="0" fontId="21" fillId="4" borderId="0" xfId="0" applyFont="1" applyFill="1" applyAlignment="1">
      <alignment horizontal="center" vertical="center" wrapText="1"/>
    </xf>
    <xf numFmtId="0" fontId="22" fillId="4" borderId="0" xfId="0" applyFont="1" applyFill="1" applyAlignment="1">
      <alignment horizontal="center" vertical="center" wrapText="1"/>
    </xf>
  </cellXfs>
  <cellStyles count="1">
    <cellStyle name="Normal" xfId="0" builtinId="0"/>
  </cellStyles>
  <dxfs count="85"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numFmt numFmtId="22" formatCode="mmm/yy"/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 Unicode MS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name val="Arial"/>
        <family val="2"/>
        <scheme val="none"/>
      </font>
      <protection locked="0" hidden="0"/>
    </dxf>
    <dxf>
      <font>
        <strike val="0"/>
        <outline val="0"/>
        <shadow val="0"/>
        <u val="none"/>
        <vertAlign val="baseline"/>
        <name val="Arial"/>
        <family val="2"/>
        <scheme val="none"/>
      </font>
      <protection locked="0" hidden="0"/>
    </dxf>
    <dxf>
      <font>
        <strike val="0"/>
        <outline val="0"/>
        <shadow val="0"/>
        <u val="none"/>
        <vertAlign val="baseline"/>
        <name val="Arial"/>
        <family val="2"/>
        <scheme val="none"/>
      </font>
      <protection locked="0" hidden="0"/>
    </dxf>
    <dxf>
      <font>
        <strike val="0"/>
        <outline val="0"/>
        <shadow val="0"/>
        <u val="none"/>
        <vertAlign val="baseline"/>
        <name val="Arial"/>
        <family val="2"/>
        <scheme val="none"/>
      </font>
      <protection locked="0" hidden="0"/>
    </dxf>
    <dxf>
      <font>
        <strike val="0"/>
        <outline val="0"/>
        <shadow val="0"/>
        <u val="none"/>
        <vertAlign val="baseline"/>
        <name val="Arial"/>
        <family val="2"/>
        <scheme val="none"/>
      </font>
      <protection locked="0" hidden="0"/>
    </dxf>
    <dxf>
      <font>
        <strike val="0"/>
        <outline val="0"/>
        <shadow val="0"/>
        <u val="none"/>
        <vertAlign val="baseline"/>
        <name val="Arial"/>
        <family val="2"/>
        <scheme val="none"/>
      </font>
      <protection locked="0" hidden="0"/>
    </dxf>
    <dxf>
      <font>
        <strike val="0"/>
        <outline val="0"/>
        <shadow val="0"/>
        <u val="none"/>
        <vertAlign val="baseline"/>
        <name val="Arial"/>
        <family val="2"/>
        <scheme val="none"/>
      </font>
      <protection locked="0" hidden="0"/>
    </dxf>
    <dxf>
      <font>
        <strike val="0"/>
        <outline val="0"/>
        <shadow val="0"/>
        <u val="none"/>
        <vertAlign val="baseline"/>
        <name val="Arial"/>
        <family val="2"/>
        <scheme val="none"/>
      </font>
      <protection locked="0" hidden="0"/>
    </dxf>
    <dxf>
      <font>
        <strike val="0"/>
        <outline val="0"/>
        <shadow val="0"/>
        <u val="none"/>
        <vertAlign val="baseline"/>
        <name val="Arial"/>
        <family val="2"/>
        <scheme val="none"/>
      </font>
      <protection locked="0" hidden="0"/>
    </dxf>
    <dxf>
      <font>
        <strike val="0"/>
        <outline val="0"/>
        <shadow val="0"/>
        <u val="none"/>
        <vertAlign val="baseline"/>
        <name val="Arial"/>
        <family val="2"/>
        <scheme val="none"/>
      </font>
      <protection locked="0" hidden="0"/>
    </dxf>
    <dxf>
      <font>
        <strike val="0"/>
        <outline val="0"/>
        <shadow val="0"/>
        <u val="none"/>
        <vertAlign val="baseline"/>
        <name val="Arial"/>
        <family val="2"/>
        <scheme val="none"/>
      </font>
      <protection locked="0" hidden="0"/>
    </dxf>
    <dxf>
      <font>
        <strike val="0"/>
        <outline val="0"/>
        <shadow val="0"/>
        <u val="none"/>
        <vertAlign val="baseline"/>
        <name val="Arial"/>
        <family val="2"/>
        <scheme val="none"/>
      </font>
      <protection locked="0" hidden="0"/>
    </dxf>
    <dxf>
      <font>
        <strike val="0"/>
        <outline val="0"/>
        <shadow val="0"/>
        <u val="none"/>
        <vertAlign val="baseline"/>
        <name val="Arial"/>
        <family val="2"/>
        <scheme val="none"/>
      </font>
      <protection locked="0" hidden="0"/>
    </dxf>
    <dxf>
      <font>
        <strike val="0"/>
        <outline val="0"/>
        <shadow val="0"/>
        <u val="none"/>
        <vertAlign val="baseline"/>
        <name val="Arial"/>
        <family val="2"/>
        <scheme val="none"/>
      </font>
      <protection locked="0" hidden="0"/>
    </dxf>
    <dxf>
      <font>
        <strike val="0"/>
        <outline val="0"/>
        <shadow val="0"/>
        <u val="none"/>
        <vertAlign val="baseline"/>
        <name val="Arial"/>
        <family val="2"/>
        <scheme val="none"/>
      </font>
      <protection locked="0" hidden="0"/>
    </dxf>
    <dxf>
      <font>
        <strike val="0"/>
        <outline val="0"/>
        <shadow val="0"/>
        <u val="none"/>
        <vertAlign val="baseline"/>
        <name val="Arial"/>
        <family val="2"/>
        <scheme val="none"/>
      </font>
      <protection locked="0" hidden="0"/>
    </dxf>
    <dxf>
      <font>
        <strike val="0"/>
        <outline val="0"/>
        <shadow val="0"/>
        <u val="none"/>
        <vertAlign val="baseline"/>
        <name val="Arial"/>
        <family val="2"/>
        <scheme val="none"/>
      </font>
      <protection locked="0" hidden="0"/>
    </dxf>
    <dxf>
      <font>
        <strike val="0"/>
        <outline val="0"/>
        <shadow val="0"/>
        <u val="none"/>
        <vertAlign val="baseline"/>
        <name val="Arial"/>
        <family val="2"/>
        <scheme val="none"/>
      </font>
      <protection locked="0" hidden="0"/>
    </dxf>
    <dxf>
      <font>
        <strike val="0"/>
        <outline val="0"/>
        <shadow val="0"/>
        <u val="none"/>
        <vertAlign val="baseline"/>
        <name val="Arial"/>
        <family val="2"/>
        <scheme val="none"/>
      </font>
      <protection locked="0" hidden="0"/>
    </dxf>
    <dxf>
      <font>
        <strike val="0"/>
        <outline val="0"/>
        <shadow val="0"/>
        <u val="none"/>
        <vertAlign val="baseline"/>
        <name val="Arial"/>
        <family val="2"/>
        <scheme val="none"/>
      </font>
      <protection locked="0" hidden="0"/>
    </dxf>
    <dxf>
      <font>
        <strike val="0"/>
        <outline val="0"/>
        <shadow val="0"/>
        <u val="none"/>
        <vertAlign val="baseline"/>
        <name val="Arial"/>
        <family val="2"/>
        <scheme val="none"/>
      </font>
      <protection locked="0" hidden="0"/>
    </dxf>
    <dxf>
      <font>
        <strike val="0"/>
        <outline val="0"/>
        <shadow val="0"/>
        <u val="none"/>
        <vertAlign val="baseline"/>
        <name val="Arial"/>
        <family val="2"/>
        <scheme val="none"/>
      </font>
      <protection locked="0" hidden="0"/>
    </dxf>
    <dxf>
      <font>
        <strike val="0"/>
        <outline val="0"/>
        <shadow val="0"/>
        <u val="none"/>
        <vertAlign val="baseline"/>
        <name val="Arial"/>
        <family val="2"/>
        <scheme val="none"/>
      </font>
      <protection locked="0" hidden="0"/>
    </dxf>
    <dxf>
      <font>
        <strike val="0"/>
        <outline val="0"/>
        <shadow val="0"/>
        <u val="none"/>
        <vertAlign val="baseline"/>
        <name val="Arial"/>
        <family val="2"/>
        <scheme val="none"/>
      </font>
      <protection locked="0" hidden="0"/>
    </dxf>
    <dxf>
      <font>
        <strike val="0"/>
        <outline val="0"/>
        <shadow val="0"/>
        <u val="none"/>
        <vertAlign val="baseline"/>
        <name val="Arial"/>
        <family val="2"/>
        <scheme val="none"/>
      </font>
      <protection locked="0" hidden="0"/>
    </dxf>
    <dxf>
      <font>
        <strike val="0"/>
        <outline val="0"/>
        <shadow val="0"/>
        <u val="none"/>
        <vertAlign val="baseline"/>
        <name val="Arial"/>
        <family val="2"/>
        <scheme val="none"/>
      </font>
      <protection locked="0" hidden="0"/>
    </dxf>
    <dxf>
      <font>
        <strike val="0"/>
        <outline val="0"/>
        <shadow val="0"/>
        <u val="none"/>
        <vertAlign val="baseline"/>
        <name val="Arial"/>
        <family val="2"/>
        <scheme val="none"/>
      </font>
      <protection locked="0" hidden="0"/>
    </dxf>
    <dxf>
      <font>
        <strike val="0"/>
        <outline val="0"/>
        <shadow val="0"/>
        <u val="none"/>
        <vertAlign val="baseline"/>
        <name val="Arial"/>
        <family val="2"/>
        <scheme val="none"/>
      </font>
      <protection locked="0" hidden="0"/>
    </dxf>
    <dxf>
      <font>
        <strike val="0"/>
        <outline val="0"/>
        <shadow val="0"/>
        <u val="none"/>
        <vertAlign val="baseline"/>
        <name val="Arial"/>
        <family val="2"/>
        <scheme val="none"/>
      </font>
      <protection locked="0" hidden="0"/>
    </dxf>
    <dxf>
      <font>
        <strike val="0"/>
        <outline val="0"/>
        <shadow val="0"/>
        <u val="none"/>
        <vertAlign val="baseline"/>
        <name val="Arial"/>
        <family val="2"/>
        <scheme val="none"/>
      </font>
      <numFmt numFmtId="164" formatCode="[$-406]d\.\ mmmm\ yyyy;@"/>
      <protection locked="0" hidden="0"/>
    </dxf>
    <dxf>
      <font>
        <strike val="0"/>
        <outline val="0"/>
        <shadow val="0"/>
        <u val="none"/>
        <vertAlign val="baseline"/>
        <name val="Arial"/>
        <family val="2"/>
        <scheme val="none"/>
      </font>
      <protection locked="0" hidden="0"/>
    </dxf>
    <dxf>
      <font>
        <strike val="0"/>
        <outline val="0"/>
        <shadow val="0"/>
        <u val="none"/>
        <vertAlign val="baseline"/>
        <name val="Arial"/>
        <family val="2"/>
        <scheme val="none"/>
      </font>
      <protection locked="0" hidden="0"/>
    </dxf>
    <dxf>
      <font>
        <strike val="0"/>
        <outline val="0"/>
        <shadow val="0"/>
        <u val="none"/>
        <vertAlign val="baseline"/>
        <name val="Arial"/>
        <family val="2"/>
        <scheme val="none"/>
      </font>
      <protection locked="0" hidden="0"/>
    </dxf>
    <dxf>
      <font>
        <strike val="0"/>
        <outline val="0"/>
        <shadow val="0"/>
        <u val="none"/>
        <vertAlign val="baseline"/>
        <name val="Arial"/>
        <family val="2"/>
        <scheme val="none"/>
      </font>
      <protection locked="0" hidden="0"/>
    </dxf>
    <dxf>
      <font>
        <strike val="0"/>
        <outline val="0"/>
        <shadow val="0"/>
        <u val="none"/>
        <vertAlign val="baseline"/>
        <name val="Arial"/>
        <family val="2"/>
        <scheme val="none"/>
      </font>
      <protection locked="0" hidden="0"/>
    </dxf>
    <dxf>
      <font>
        <strike val="0"/>
        <outline val="0"/>
        <shadow val="0"/>
        <u val="none"/>
        <vertAlign val="baseline"/>
        <name val="Arial"/>
        <family val="2"/>
        <scheme val="none"/>
      </font>
      <numFmt numFmtId="1" formatCode="0"/>
      <protection locked="1" hidden="0"/>
    </dxf>
    <dxf>
      <font>
        <strike val="0"/>
        <outline val="0"/>
        <shadow val="0"/>
        <u val="none"/>
        <vertAlign val="baseline"/>
        <name val="Arial"/>
        <family val="2"/>
        <scheme val="none"/>
      </font>
      <protection locked="0" hidden="0"/>
    </dxf>
    <dxf>
      <font>
        <strike val="0"/>
        <outline val="0"/>
        <shadow val="0"/>
        <u val="none"/>
        <vertAlign val="baseline"/>
        <name val="Arial"/>
        <family val="2"/>
        <scheme val="none"/>
      </font>
      <protection locked="0" hidden="0"/>
    </dxf>
    <dxf>
      <font>
        <strike val="0"/>
        <outline val="0"/>
        <shadow val="0"/>
        <u val="none"/>
        <vertAlign val="baseline"/>
        <name val="Arial"/>
        <family val="2"/>
        <scheme val="none"/>
      </font>
      <protection locked="0" hidden="0"/>
    </dxf>
    <dxf>
      <font>
        <strike val="0"/>
        <outline val="0"/>
        <shadow val="0"/>
        <u val="none"/>
        <vertAlign val="baseline"/>
        <name val="Arial"/>
        <family val="2"/>
        <scheme val="none"/>
      </font>
      <protection locked="0" hidden="0"/>
    </dxf>
    <dxf>
      <font>
        <strike val="0"/>
        <outline val="0"/>
        <shadow val="0"/>
        <u val="none"/>
        <vertAlign val="baseline"/>
        <name val="Arial"/>
        <family val="2"/>
        <scheme val="none"/>
      </font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solid">
          <fgColor indexed="64"/>
          <bgColor rgb="FFAF292E"/>
        </patternFill>
      </fill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Arial"/>
        <family val="2"/>
        <scheme val="none"/>
      </font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Arial"/>
        <family val="2"/>
        <scheme val="none"/>
      </font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solid">
          <fgColor indexed="64"/>
          <bgColor theme="0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solid">
          <fgColor indexed="64"/>
          <bgColor theme="0"/>
        </patternFill>
      </fill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solid">
          <fgColor indexed="64"/>
          <bgColor theme="0"/>
        </patternFill>
      </fill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solid">
          <fgColor indexed="64"/>
          <bgColor theme="0"/>
        </patternFill>
      </fill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solid">
          <fgColor indexed="64"/>
          <bgColor theme="0"/>
        </patternFill>
      </fill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solid">
          <fgColor indexed="64"/>
          <bgColor theme="0"/>
        </patternFill>
      </fill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Arial"/>
        <family val="2"/>
        <scheme val="none"/>
      </font>
      <protection locked="1" hidden="0"/>
    </dxf>
    <dxf>
      <font>
        <strike val="0"/>
        <outline val="0"/>
        <shadow val="0"/>
        <u val="none"/>
        <vertAlign val="baseline"/>
        <sz val="11"/>
        <color theme="0"/>
        <name val="Arial"/>
        <family val="2"/>
        <scheme val="none"/>
      </font>
      <fill>
        <patternFill patternType="solid">
          <fgColor indexed="64"/>
          <bgColor rgb="FFAF292E"/>
        </patternFill>
      </fill>
      <protection locked="1" hidden="0"/>
    </dxf>
    <dxf>
      <fill>
        <patternFill>
          <bgColor rgb="FFC00000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1"/>
        </top>
      </border>
    </dxf>
    <dxf>
      <font>
        <color theme="0"/>
      </font>
      <fill>
        <patternFill patternType="solid">
          <fgColor theme="1"/>
          <bgColor rgb="FFC00000"/>
        </patternFill>
      </fill>
    </dxf>
    <dxf>
      <font>
        <color theme="1"/>
      </font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horizontal style="thin">
          <color theme="1"/>
        </horizontal>
      </border>
    </dxf>
    <dxf>
      <fill>
        <patternFill patternType="solid">
          <fgColor theme="5" tint="0.79998168889431442"/>
          <bgColor theme="5" tint="0.79998168889431442"/>
        </patternFill>
      </fill>
    </dxf>
    <dxf>
      <fill>
        <patternFill patternType="solid">
          <fgColor theme="5" tint="0.79998168889431442"/>
          <bgColor theme="5" tint="0.79998168889431442"/>
        </patternFill>
      </fill>
    </dxf>
    <dxf>
      <font>
        <b/>
        <color theme="5" tint="-0.249977111117893"/>
      </font>
    </dxf>
    <dxf>
      <font>
        <b/>
        <color theme="5" tint="-0.249977111117893"/>
      </font>
    </dxf>
    <dxf>
      <font>
        <b/>
        <color theme="5" tint="-0.249977111117893"/>
      </font>
      <border>
        <top style="thin">
          <color theme="5"/>
        </top>
      </border>
    </dxf>
    <dxf>
      <font>
        <b/>
        <color theme="5" tint="-0.249977111117893"/>
      </font>
      <border>
        <bottom style="thin">
          <color theme="5"/>
        </bottom>
      </border>
    </dxf>
    <dxf>
      <font>
        <color theme="5" tint="-0.249977111117893"/>
      </font>
      <border>
        <top style="thin">
          <color theme="5"/>
        </top>
        <bottom style="thin">
          <color theme="5"/>
        </bottom>
      </border>
    </dxf>
    <dxf>
      <fill>
        <patternFill patternType="none">
          <fgColor indexed="64"/>
          <bgColor auto="1"/>
        </patternFill>
      </fill>
    </dxf>
    <dxf>
      <fill>
        <patternFill patternType="solid">
          <fgColor theme="5" tint="0.79985961485641044"/>
          <bgColor theme="0" tint="-0.14996795556505021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5"/>
        </top>
      </border>
    </dxf>
    <dxf>
      <font>
        <b/>
        <color theme="0"/>
      </font>
      <fill>
        <patternFill patternType="solid">
          <fgColor theme="5"/>
          <bgColor rgb="FFC00000"/>
        </patternFill>
      </fill>
    </dxf>
    <dxf>
      <font>
        <color theme="1"/>
      </font>
      <border>
        <left style="thin">
          <color theme="5" tint="0.39997558519241921"/>
        </left>
        <right style="thin">
          <color theme="5" tint="0.39997558519241921"/>
        </right>
        <top style="thin">
          <color theme="5" tint="0.39997558519241921"/>
        </top>
        <bottom style="thin">
          <color theme="5" tint="0.39997558519241921"/>
        </bottom>
        <horizontal style="thin">
          <color theme="5" tint="0.39997558519241921"/>
        </horizontal>
      </border>
    </dxf>
  </dxfs>
  <tableStyles count="4" defaultTableStyle="TableStyleMedium2" defaultPivotStyle="PivotStyleLight16">
    <tableStyle name="SBST" pivot="0" count="7" xr9:uid="{4C2F990C-D73E-4FB8-A2D6-223435FD7EF3}">
      <tableStyleElement type="wholeTable" dxfId="84"/>
      <tableStyleElement type="headerRow" dxfId="83"/>
      <tableStyleElement type="totalRow" dxfId="82"/>
      <tableStyleElement type="firstColumn" dxfId="81"/>
      <tableStyleElement type="lastColumn" dxfId="80"/>
      <tableStyleElement type="firstRowStripe" dxfId="79"/>
      <tableStyleElement type="firstColumnStripe" dxfId="78"/>
    </tableStyle>
    <tableStyle name="SBST2" pivot="0" count="7" xr9:uid="{44625A48-6450-4585-A9B2-F6919C5478A9}">
      <tableStyleElement type="wholeTable" dxfId="77"/>
      <tableStyleElement type="headerRow" dxfId="76"/>
      <tableStyleElement type="totalRow" dxfId="75"/>
      <tableStyleElement type="firstColumn" dxfId="74"/>
      <tableStyleElement type="lastColumn" dxfId="73"/>
      <tableStyleElement type="firstRowStripe" dxfId="72"/>
      <tableStyleElement type="firstColumnStripe" dxfId="71"/>
    </tableStyle>
    <tableStyle name="SBST3" pivot="0" count="7" xr9:uid="{4A0286FA-4AE9-48F3-9267-E45CC7C0087D}">
      <tableStyleElement type="wholeTable" dxfId="70"/>
      <tableStyleElement type="headerRow" dxfId="69"/>
      <tableStyleElement type="totalRow" dxfId="68"/>
      <tableStyleElement type="firstColumn" dxfId="67"/>
      <tableStyleElement type="lastColumn" dxfId="66"/>
      <tableStyleElement type="firstRowStripe" dxfId="65"/>
      <tableStyleElement type="firstColumnStripe" dxfId="64"/>
    </tableStyle>
    <tableStyle name="Tabeltypografi 1" pivot="0" count="1" xr9:uid="{CEFE0356-850A-4541-BF38-4DC8B9265483}">
      <tableStyleElement type="firstColumnStripe" dxfId="63"/>
    </tableStyle>
  </tableStyles>
  <colors>
    <mruColors>
      <color rgb="FFAF292E"/>
      <color rgb="FFFFAF93"/>
      <color rgb="FFFF4F4F"/>
      <color rgb="FFBE501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a-DK"/>
              <a:t>Hvor gamle er børnene?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'Analyse - Alder og køn'!$B$8</c:f>
              <c:strCache>
                <c:ptCount val="1"/>
                <c:pt idx="0">
                  <c:v>Antal børn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'Analyse - Alder og køn'!$A$9:$A$19</c:f>
              <c:numCache>
                <c:formatCode>General</c:formatCode>
                <c:ptCount val="11"/>
                <c:pt idx="0">
                  <c:v>6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  <c:pt idx="10">
                  <c:v>16</c:v>
                </c:pt>
              </c:numCache>
            </c:numRef>
          </c:cat>
          <c:val>
            <c:numRef>
              <c:f>'Analyse - Alder og køn'!$B$9:$B$19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62-4D20-A62C-87330151D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340856879"/>
        <c:axId val="1340859759"/>
      </c:barChart>
      <c:catAx>
        <c:axId val="134085687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1340859759"/>
        <c:crosses val="autoZero"/>
        <c:auto val="1"/>
        <c:lblAlgn val="ctr"/>
        <c:lblOffset val="100"/>
        <c:noMultiLvlLbl val="0"/>
      </c:catAx>
      <c:valAx>
        <c:axId val="1340859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1340856879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80" b="0" i="0" u="none" strike="noStrike" kern="1200" spc="0" normalizeH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da-DK"/>
              <a:t>Hvilket køn har børnene?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80" b="0" i="0" u="none" strike="noStrike" kern="1200" spc="0" normalizeH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da-DK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'Analyse - Alder og køn'!$O$8</c:f>
              <c:strCache>
                <c:ptCount val="1"/>
                <c:pt idx="0">
                  <c:v>Antal børn</c:v>
                </c:pt>
              </c:strCache>
            </c:strRef>
          </c:tx>
          <c:dPt>
            <c:idx val="0"/>
            <c:bubble3D val="0"/>
            <c:spPr>
              <a:gradFill>
                <a:gsLst>
                  <a:gs pos="100000">
                    <a:schemeClr val="accent1">
                      <a:lumMod val="60000"/>
                      <a:lumOff val="40000"/>
                    </a:schemeClr>
                  </a:gs>
                  <a:gs pos="0">
                    <a:schemeClr val="accent1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38F-40AC-9F6C-9FEE53B853B7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38F-40AC-9F6C-9FEE53B853B7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D12-417D-8088-4FE6F64101D5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3D12-417D-8088-4FE6F64101D5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</a:schemeClr>
                  </a:gs>
                  <a:gs pos="0">
                    <a:schemeClr val="accent5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38F-40AC-9F6C-9FEE53B853B7}"/>
              </c:ext>
            </c:extLst>
          </c:dPt>
          <c:dLbls>
            <c:dLbl>
              <c:idx val="3"/>
              <c:layout>
                <c:manualLayout>
                  <c:x val="0.25947131190217632"/>
                  <c:y val="4.375738132695232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12-417D-8088-4FE6F64101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400" b="0" i="0" u="none" strike="noStrike" kern="1200" spc="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+mn-lt"/>
                    <a:ea typeface="+mn-ea"/>
                    <a:cs typeface="+mn-cs"/>
                  </a:defRPr>
                </a:pPr>
                <a:endParaRPr lang="da-DK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'Analyse - Alder og køn'!$N$9:$N$13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cat>
          <c:val>
            <c:numRef>
              <c:f>'Analyse - Alder og køn'!$O$9:$O$13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12-417D-8088-4FE6F64101D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19050" cap="flat" cmpd="sng" algn="ctr">
      <a:noFill/>
      <a:prstDash val="solid"/>
      <a:miter lim="800000"/>
    </a:ln>
    <a:effectLst/>
  </c:spPr>
  <c:txPr>
    <a:bodyPr/>
    <a:lstStyle/>
    <a:p>
      <a:pPr algn="ctr" rtl="0">
        <a:defRPr lang="en-US" sz="1400" b="0" i="0" u="none" strike="noStrike" kern="1200" spc="0" baseline="0">
          <a:solidFill>
            <a:sysClr val="windowText" lastClr="000000">
              <a:lumMod val="65000"/>
              <a:lumOff val="35000"/>
            </a:sysClr>
          </a:solidFill>
          <a:latin typeface="+mn-lt"/>
          <a:ea typeface="+mn-ea"/>
          <a:cs typeface="+mn-cs"/>
        </a:defRPr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/>
              <a:t>Hvilke skoler kommer børnene</a:t>
            </a:r>
            <a:r>
              <a:rPr lang="en-US" sz="2400" baseline="0"/>
              <a:t> og de unge fra?</a:t>
            </a:r>
            <a:endParaRPr lang="en-US" sz="24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'Analyse - Skoler og foreninger'!$B$8</c:f>
              <c:strCache>
                <c:ptCount val="1"/>
                <c:pt idx="0">
                  <c:v>Antal børn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'Analyse - Skoler og foreninger'!$A$9:$A$58</c:f>
              <c:numCache>
                <c:formatCode>General</c:formatCode>
                <c:ptCount val="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cat>
          <c:val>
            <c:numRef>
              <c:f>'Analyse - Skoler og foreninger'!$B$9:$B$58</c:f>
              <c:numCache>
                <c:formatCode>General</c:formatCode>
                <c:ptCount val="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EF-488F-968C-C3AAFD4BF5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63717103"/>
        <c:axId val="863720463"/>
      </c:barChart>
      <c:catAx>
        <c:axId val="8637171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863720463"/>
        <c:crosses val="autoZero"/>
        <c:auto val="1"/>
        <c:lblAlgn val="ctr"/>
        <c:lblOffset val="100"/>
        <c:noMultiLvlLbl val="0"/>
      </c:catAx>
      <c:valAx>
        <c:axId val="8637204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863717103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n-US" sz="2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sz="2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rPr>
              <a:t>Hvilke fritidstilbud er børnene og de unge tilknyttet?</a:t>
            </a:r>
          </a:p>
          <a:p>
            <a:pPr algn="ctr" rtl="0">
              <a:defRPr lang="en-US" sz="2400"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endParaRPr lang="en-US" sz="2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n-US" sz="2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da-DK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'Analyse - Skoler og foreninger'!$AF$8</c:f>
              <c:strCache>
                <c:ptCount val="1"/>
                <c:pt idx="0">
                  <c:v>Antal børn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'Analyse - Skoler og foreninger'!$AE$9:$AE$58</c:f>
              <c:numCache>
                <c:formatCode>General</c:formatCode>
                <c:ptCount val="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cat>
          <c:val>
            <c:numRef>
              <c:f>'Analyse - Skoler og foreninger'!$AF$9:$AF$58</c:f>
              <c:numCache>
                <c:formatCode>General</c:formatCode>
                <c:ptCount val="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E3-4C7F-B408-7801AB1B34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56822047"/>
        <c:axId val="856814367"/>
      </c:barChart>
      <c:catAx>
        <c:axId val="8568220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856814367"/>
        <c:crosses val="autoZero"/>
        <c:auto val="1"/>
        <c:lblAlgn val="ctr"/>
        <c:lblOffset val="100"/>
        <c:noMultiLvlLbl val="0"/>
      </c:catAx>
      <c:valAx>
        <c:axId val="8568143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856822047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Antal henvendelser pr.</a:t>
            </a:r>
            <a:r>
              <a:rPr lang="en-US" baseline="0"/>
              <a:t> måned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'Analyse - Henvendelser'!$B$8</c:f>
              <c:strCache>
                <c:ptCount val="1"/>
                <c:pt idx="0">
                  <c:v>Antal børn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'Analyse - Henvendelser'!$A$9:$A$33</c:f>
              <c:numCache>
                <c:formatCode>mmm\-yy</c:formatCode>
                <c:ptCount val="25"/>
                <c:pt idx="0">
                  <c:v>45992</c:v>
                </c:pt>
                <c:pt idx="1">
                  <c:v>46023</c:v>
                </c:pt>
                <c:pt idx="2">
                  <c:v>46054</c:v>
                </c:pt>
                <c:pt idx="3">
                  <c:v>46082</c:v>
                </c:pt>
                <c:pt idx="4">
                  <c:v>46113</c:v>
                </c:pt>
                <c:pt idx="5">
                  <c:v>46143</c:v>
                </c:pt>
                <c:pt idx="6">
                  <c:v>46174</c:v>
                </c:pt>
                <c:pt idx="7">
                  <c:v>46204</c:v>
                </c:pt>
                <c:pt idx="8">
                  <c:v>46235</c:v>
                </c:pt>
                <c:pt idx="9">
                  <c:v>46266</c:v>
                </c:pt>
                <c:pt idx="10">
                  <c:v>46296</c:v>
                </c:pt>
                <c:pt idx="11">
                  <c:v>46327</c:v>
                </c:pt>
                <c:pt idx="12">
                  <c:v>46357</c:v>
                </c:pt>
                <c:pt idx="13">
                  <c:v>46388</c:v>
                </c:pt>
                <c:pt idx="14">
                  <c:v>46419</c:v>
                </c:pt>
                <c:pt idx="15">
                  <c:v>46447</c:v>
                </c:pt>
                <c:pt idx="16">
                  <c:v>46478</c:v>
                </c:pt>
                <c:pt idx="17">
                  <c:v>46508</c:v>
                </c:pt>
                <c:pt idx="18">
                  <c:v>46539</c:v>
                </c:pt>
                <c:pt idx="19">
                  <c:v>46569</c:v>
                </c:pt>
                <c:pt idx="20">
                  <c:v>46600</c:v>
                </c:pt>
                <c:pt idx="21">
                  <c:v>46631</c:v>
                </c:pt>
                <c:pt idx="22">
                  <c:v>46661</c:v>
                </c:pt>
                <c:pt idx="23">
                  <c:v>46692</c:v>
                </c:pt>
                <c:pt idx="24">
                  <c:v>46722</c:v>
                </c:pt>
              </c:numCache>
            </c:numRef>
          </c:cat>
          <c:val>
            <c:numRef>
              <c:f>'Analyse - Henvendelser'!$B$9:$B$33</c:f>
              <c:numCache>
                <c:formatCode>General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7A-447E-8079-59227514D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0162000"/>
        <c:axId val="1520163440"/>
      </c:lineChart>
      <c:dateAx>
        <c:axId val="152016200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1520163440"/>
        <c:crosses val="autoZero"/>
        <c:auto val="1"/>
        <c:lblOffset val="100"/>
        <c:baseTimeUnit val="months"/>
      </c:dateAx>
      <c:valAx>
        <c:axId val="1520163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1520162000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Hvem henvender sig?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'Analyse - Henvendelser'!$L$8</c:f>
              <c:strCache>
                <c:ptCount val="1"/>
                <c:pt idx="0">
                  <c:v>Antal børn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236-494A-B90E-8DC53AED8FC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236-494A-B90E-8DC53AED8FC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236-494A-B90E-8DC53AED8FC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351-41D0-A42C-BBAD3B8B674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4236-494A-B90E-8DC53AED8FC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4236-494A-B90E-8DC53AED8FC8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4236-494A-B90E-8DC53AED8FC8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4236-494A-B90E-8DC53AED8FC8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4236-494A-B90E-8DC53AED8FC8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4236-494A-B90E-8DC53AED8FC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a-DK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'Analyse - Henvendelser'!$K$9:$K$18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cat>
          <c:val>
            <c:numRef>
              <c:f>'Analyse - Henvendelser'!$L$9:$L$18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51-41D0-A42C-BBAD3B8B6745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Hvor mange sager er der med hvilken</a:t>
            </a:r>
            <a:r>
              <a:rPr lang="en-US" baseline="0"/>
              <a:t> status?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'Analyse - Status mm.'!$B$8</c:f>
              <c:strCache>
                <c:ptCount val="1"/>
                <c:pt idx="0">
                  <c:v>Antal børn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D5C-4A5B-826A-CA4FE3E0560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8892-4F99-A1D0-2D12698878C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D5C-4A5B-826A-CA4FE3E0560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892-4F99-A1D0-2D12698878C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892-4F99-A1D0-2D12698878C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a-DK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'Analyse - Status mm.'!$A$9:$A$13</c:f>
              <c:strCache>
                <c:ptCount val="5"/>
                <c:pt idx="0">
                  <c:v>Aktiv</c:v>
                </c:pt>
                <c:pt idx="1">
                  <c:v>Afsluttet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strCache>
            </c:strRef>
          </c:cat>
          <c:val>
            <c:numRef>
              <c:f>'Analyse - Status mm.'!$B$9:$B$13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92-4F99-A1D0-2D12698878CF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Hvor har familien hørt</a:t>
            </a:r>
            <a:r>
              <a:rPr lang="en-US" baseline="0"/>
              <a:t> om tilbuddet?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'Analyse - Status mm.'!$K$8</c:f>
              <c:strCache>
                <c:ptCount val="1"/>
                <c:pt idx="0">
                  <c:v>Antal børn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'Analyse - Status mm.'!$J$9:$J$18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cat>
          <c:val>
            <c:numRef>
              <c:f>'Analyse - Status mm.'!$K$9:$K$18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9E-461C-827C-B4E01D174B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36740319"/>
        <c:axId val="1836739839"/>
      </c:barChart>
      <c:catAx>
        <c:axId val="1836740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1836739839"/>
        <c:crosses val="autoZero"/>
        <c:auto val="1"/>
        <c:lblAlgn val="ctr"/>
        <c:lblOffset val="100"/>
        <c:noMultiLvlLbl val="0"/>
      </c:catAx>
      <c:valAx>
        <c:axId val="1836739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1836740319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6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/>
        </a:fgClr>
        <a:bgClr>
          <a:schemeClr val="dk1">
            <a:lumMod val="10000"/>
            <a:lumOff val="90000"/>
          </a:schemeClr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508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50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2475</xdr:colOff>
      <xdr:row>0</xdr:row>
      <xdr:rowOff>0</xdr:rowOff>
    </xdr:from>
    <xdr:to>
      <xdr:col>10</xdr:col>
      <xdr:colOff>11546</xdr:colOff>
      <xdr:row>48</xdr:row>
      <xdr:rowOff>0</xdr:rowOff>
    </xdr:to>
    <xdr:sp macro="" textlink="">
      <xdr:nvSpPr>
        <xdr:cNvPr id="2" name="Rektangel 1" descr="Fritidsklar &#10;– En indsats for børn og unge med handicap&#10;&#10;Dette Excelark er udviklet som et værktøj til at understøtte indsatsen Fritidsklar. Excelarket giver overblik over fritidsvejledernes forløb og samler data til brug i ledelsesmæssige sammenhænge.&#10;Arket indeholder mange kolonner, men det er ikke nødvendigt at bruge dem alle. I vælger selv, hvilke kolonner der er relevante for jeres arbejde – og hvor mange I vil anvende. Brug arket som det passer bedst til jeres lokale behov og praksis.&#10;&#10;Sådan bruger du arket:&#10;&#10;Fanen ”Inden du går i gang”: Her står du nu. Her kan du læse om formål med Excelarket og indholdet på de 5 faner.&#10;&#10;Fanen ”Jeres kommune”: På denne fane indsættes det indhold, der skal fremgå af rulleisterne i de øvrige faner: Indsæt skoler, henvendelsesaktører, navnene på de fritidsvejledere, der skal udføre indsatsen i jeres kommune.&#10;&#10;Fanen ”Registreringsark”: Registreringsarket. &#10;&#10;Fanen ”Fritidsvejledere – oversigt”: Oevrsigt over de fritidsvejleder, der udfører indsatsen, samt hvilke børn, der er tilknyttet hver fritidsvejleder.&#10;&#10;Fanen ”Grafer og visualisering”: Her vises automatisk genererede diagrammer og tabeller baseret på data fra fanen &quot;Registrering&quot;. Visualiseringerne giver et overblik over indsatsens status og udvikling, og kan med fordel bruges i formidling til både ledelse og politisk niveau. Tilføj selv øvrige grafer, hvis I ønsker dette.&#10;&#10;Du finder alle materialer og redskaber til Fritidsklar på www.sbst.dk.&#10;">
          <a:extLst>
            <a:ext uri="{FF2B5EF4-FFF2-40B4-BE49-F238E27FC236}">
              <a16:creationId xmlns:a16="http://schemas.microsoft.com/office/drawing/2014/main" id="{07263D46-4BD8-F89D-7D67-C19F0D573415}"/>
            </a:ext>
          </a:extLst>
        </xdr:cNvPr>
        <xdr:cNvSpPr/>
      </xdr:nvSpPr>
      <xdr:spPr>
        <a:xfrm>
          <a:off x="6121566" y="0"/>
          <a:ext cx="6128162" cy="8866909"/>
        </a:xfrm>
        <a:prstGeom prst="rect">
          <a:avLst/>
        </a:prstGeom>
        <a:blipFill dpi="0" rotWithShape="1">
          <a:blip xmlns:r="http://schemas.openxmlformats.org/officeDocument/2006/relationships" r:embed="rId1">
            <a:alphaModFix amt="88000"/>
            <a:extLst>
              <a:ext uri="{BEBA8EAE-BF5A-486C-A8C5-ECC9F3942E4B}">
                <a14:imgProps xmlns:a14="http://schemas.microsoft.com/office/drawing/2010/main">
                  <a14:imgLayer r:embed="rId2">
                    <a14:imgEffect>
                      <a14:saturation sat="0"/>
                    </a14:imgEffect>
                  </a14:imgLayer>
                </a14:imgProps>
              </a:ext>
            </a:extLst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da-DK"/>
        </a:p>
      </xdr:txBody>
    </xdr:sp>
    <xdr:clientData/>
  </xdr:twoCellAnchor>
  <xdr:twoCellAnchor>
    <xdr:from>
      <xdr:col>9</xdr:col>
      <xdr:colOff>596448</xdr:colOff>
      <xdr:row>0</xdr:row>
      <xdr:rowOff>0</xdr:rowOff>
    </xdr:from>
    <xdr:to>
      <xdr:col>19</xdr:col>
      <xdr:colOff>598921</xdr:colOff>
      <xdr:row>47</xdr:row>
      <xdr:rowOff>173182</xdr:rowOff>
    </xdr:to>
    <xdr:sp macro="" textlink="">
      <xdr:nvSpPr>
        <xdr:cNvPr id="3" name="Tekstfelt 2">
          <a:extLst>
            <a:ext uri="{FF2B5EF4-FFF2-40B4-BE49-F238E27FC236}">
              <a16:creationId xmlns:a16="http://schemas.microsoft.com/office/drawing/2014/main" id="{07EB7107-48CE-49F8-1C58-CF12D3D50306}"/>
            </a:ext>
          </a:extLst>
        </xdr:cNvPr>
        <xdr:cNvSpPr txBox="1"/>
      </xdr:nvSpPr>
      <xdr:spPr>
        <a:xfrm>
          <a:off x="12058198" y="0"/>
          <a:ext cx="6034973" cy="9126682"/>
        </a:xfrm>
        <a:prstGeom prst="rect">
          <a:avLst/>
        </a:prstGeom>
        <a:noFill/>
        <a:ln w="38100" cmpd="sng">
          <a:solidFill>
            <a:srgbClr val="C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lvl="1"/>
          <a:r>
            <a:rPr lang="da-DK" sz="3600" b="1">
              <a:solidFill>
                <a:srgbClr val="AF292E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Fritidsklar</a:t>
          </a:r>
          <a:r>
            <a:rPr lang="da-DK" sz="2800" b="1">
              <a:solidFill>
                <a:srgbClr val="AF292E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</a:p>
        <a:p>
          <a:pPr lvl="1"/>
          <a:r>
            <a:rPr lang="da-DK" sz="2400" b="1">
              <a:solidFill>
                <a:srgbClr val="AF292E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– En indsats for børn og unge med handicap</a:t>
          </a:r>
        </a:p>
        <a:p>
          <a:pPr lvl="1"/>
          <a:endParaRPr lang="da-DK" sz="1100">
            <a:solidFill>
              <a:srgbClr val="AF292E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lvl="1"/>
          <a:r>
            <a:rPr lang="da-DK" sz="1500">
              <a:solidFill>
                <a:srgbClr val="AF292E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Dette Excelark er udviklet som et værktøj til at understøtte indsatsen </a:t>
          </a:r>
          <a:r>
            <a:rPr lang="da-DK" sz="1500" i="1">
              <a:solidFill>
                <a:srgbClr val="AF292E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Fritidsklar</a:t>
          </a:r>
          <a:r>
            <a:rPr lang="da-DK" sz="1500">
              <a:solidFill>
                <a:srgbClr val="AF292E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 Excelarket giver overblik over fritidsvejledernes forløb og samler data til brug i ledelsesmæssige sammenhænge.</a:t>
          </a:r>
        </a:p>
        <a:p>
          <a:pPr lvl="1"/>
          <a:r>
            <a:rPr lang="da-DK" sz="1500">
              <a:solidFill>
                <a:srgbClr val="AF292E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Arket indeholder mange kolonner, men det er ikke nødvendigt at bruge dem alle. I vælger selv, hvilke kolonner der er relevante for jeres arbejde – og hvor mange I vil anvende. Brug arket som det passer bedst til jeres lokale behov og praksis.</a:t>
          </a:r>
        </a:p>
        <a:p>
          <a:pPr lvl="1"/>
          <a:endParaRPr lang="da-DK" sz="1500">
            <a:solidFill>
              <a:srgbClr val="AF292E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lvl="1"/>
          <a:r>
            <a:rPr lang="da-DK" sz="1500">
              <a:solidFill>
                <a:srgbClr val="AF292E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Sådan bruger du arket:</a:t>
          </a:r>
        </a:p>
        <a:p>
          <a:pPr lvl="1"/>
          <a:endParaRPr lang="da-DK" sz="1500">
            <a:solidFill>
              <a:srgbClr val="AF292E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lvl="1"/>
          <a:r>
            <a:rPr lang="da-DK" sz="1500" b="1">
              <a:solidFill>
                <a:srgbClr val="AF292E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Fanen ”Inden du går i gang”</a:t>
          </a:r>
          <a:r>
            <a:rPr lang="da-DK" sz="1500">
              <a:solidFill>
                <a:srgbClr val="AF292E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Her står du nu. Her kan du læse om formålet med Excelarket og indholdet på fanerne.</a:t>
          </a:r>
        </a:p>
        <a:p>
          <a:pPr lvl="1"/>
          <a:endParaRPr lang="da-DK" sz="1500">
            <a:solidFill>
              <a:srgbClr val="AF292E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lvl="1"/>
          <a:r>
            <a:rPr lang="da-DK" sz="1500" b="1">
              <a:solidFill>
                <a:srgbClr val="AF292E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Fanen ”Jeres kommune”</a:t>
          </a:r>
          <a:r>
            <a:rPr lang="da-DK" sz="1500">
              <a:solidFill>
                <a:srgbClr val="AF292E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På denne fane indsættes det indhold, der skal fremgå af rulleisterne i de øvrige faner: Indsæt skoler, henvendelsesaktører, navnene på de fritidsvejledere, der skal udføre indsatsen i jeres kommune</a:t>
          </a:r>
          <a:r>
            <a:rPr lang="da-DK" sz="1500" baseline="0">
              <a:solidFill>
                <a:srgbClr val="AF292E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osv.</a:t>
          </a:r>
          <a:endParaRPr lang="da-DK" sz="1500">
            <a:solidFill>
              <a:srgbClr val="AF292E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lvl="1"/>
          <a:endParaRPr lang="da-DK" sz="1500">
            <a:solidFill>
              <a:srgbClr val="AF292E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lvl="1"/>
          <a:r>
            <a:rPr lang="da-DK" sz="1500" b="1">
              <a:solidFill>
                <a:srgbClr val="AF292E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Fanen ”Registreringsark”</a:t>
          </a:r>
          <a:r>
            <a:rPr lang="da-DK" sz="1500">
              <a:solidFill>
                <a:srgbClr val="AF292E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Registreringsarket. </a:t>
          </a:r>
        </a:p>
        <a:p>
          <a:pPr lvl="1"/>
          <a:endParaRPr lang="da-DK" sz="1500">
            <a:solidFill>
              <a:srgbClr val="AF292E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lvl="1"/>
          <a:r>
            <a:rPr lang="da-DK" sz="1500" b="1">
              <a:solidFill>
                <a:srgbClr val="AF292E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Fanen ”Fritidsvejledere – oversigt”</a:t>
          </a:r>
          <a:r>
            <a:rPr lang="da-DK" sz="1500">
              <a:solidFill>
                <a:srgbClr val="AF292E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Oversigt over de fritidsvejledere, der udfører indsatsen, samt hvilke børn, der er tilknyttet hver fritidsvejleder.</a:t>
          </a:r>
        </a:p>
        <a:p>
          <a:pPr lvl="1"/>
          <a:endParaRPr lang="da-DK" sz="1500">
            <a:solidFill>
              <a:srgbClr val="AF292E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lvl="1"/>
          <a:r>
            <a:rPr lang="da-DK" sz="1500" b="1">
              <a:solidFill>
                <a:srgbClr val="AF292E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Fanerne ”Analyse”</a:t>
          </a:r>
          <a:r>
            <a:rPr lang="da-DK" sz="1500">
              <a:solidFill>
                <a:srgbClr val="AF292E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Her vises automatisk genererede diagrammer og tabeller baseret på data fra fanen "Registrering". Visualiseringerne giver et overblik over indsatsens status og udvikling, og kan med fordel bruges i formidling til både ledelse og politisk niveau. Tilføj selv øvrige grafer, hvis I ønsker dette.</a:t>
          </a:r>
        </a:p>
        <a:p>
          <a:pPr lvl="1"/>
          <a:endParaRPr lang="da-DK" sz="1500">
            <a:solidFill>
              <a:srgbClr val="AF292E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lvl="1"/>
          <a:r>
            <a:rPr lang="da-DK" sz="1500">
              <a:solidFill>
                <a:srgbClr val="AF292E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Du finder alle materialer og redskaber til </a:t>
          </a:r>
          <a:r>
            <a:rPr lang="da-DK" sz="1500" i="1">
              <a:solidFill>
                <a:srgbClr val="AF292E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Fritidsklar</a:t>
          </a:r>
          <a:r>
            <a:rPr lang="da-DK" sz="1500">
              <a:solidFill>
                <a:srgbClr val="AF292E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på www.sbst.dk.</a:t>
          </a:r>
        </a:p>
        <a:p>
          <a:pPr lvl="1"/>
          <a:endParaRPr lang="da-DK" sz="1500">
            <a:solidFill>
              <a:srgbClr val="AF292E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lvl="1"/>
          <a:endParaRPr lang="da-DK" sz="1500">
            <a:solidFill>
              <a:srgbClr val="AF292E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lvl="1"/>
          <a:endParaRPr lang="da-DK" sz="1100">
            <a:solidFill>
              <a:srgbClr val="AF292E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11546</xdr:colOff>
      <xdr:row>7</xdr:row>
      <xdr:rowOff>27213</xdr:rowOff>
    </xdr:from>
    <xdr:to>
      <xdr:col>11</xdr:col>
      <xdr:colOff>598715</xdr:colOff>
      <xdr:row>23</xdr:row>
      <xdr:rowOff>27213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A5873087-5D64-CB44-833B-0F74E92713B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15</xdr:col>
      <xdr:colOff>593767</xdr:colOff>
      <xdr:row>7</xdr:row>
      <xdr:rowOff>145143</xdr:rowOff>
    </xdr:from>
    <xdr:to>
      <xdr:col>24</xdr:col>
      <xdr:colOff>126999</xdr:colOff>
      <xdr:row>25</xdr:row>
      <xdr:rowOff>154215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83763586-5F53-740A-0EEF-CC33D4B7225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171700</xdr:colOff>
      <xdr:row>7</xdr:row>
      <xdr:rowOff>63499</xdr:rowOff>
    </xdr:from>
    <xdr:to>
      <xdr:col>28</xdr:col>
      <xdr:colOff>539750</xdr:colOff>
      <xdr:row>58</xdr:row>
      <xdr:rowOff>47625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758816D6-790A-0F5E-387A-2DF050268B3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32</xdr:col>
      <xdr:colOff>398462</xdr:colOff>
      <xdr:row>6</xdr:row>
      <xdr:rowOff>173036</xdr:rowOff>
    </xdr:from>
    <xdr:to>
      <xdr:col>59</xdr:col>
      <xdr:colOff>146050</xdr:colOff>
      <xdr:row>57</xdr:row>
      <xdr:rowOff>123824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543458D7-DC5D-B334-4B7F-238EB8B6161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524782</xdr:colOff>
      <xdr:row>6</xdr:row>
      <xdr:rowOff>6350</xdr:rowOff>
    </xdr:from>
    <xdr:to>
      <xdr:col>9</xdr:col>
      <xdr:colOff>112032</xdr:colOff>
      <xdr:row>20</xdr:row>
      <xdr:rowOff>171450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106D5E40-8E52-1AB8-2587-2FAB4091E55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12</xdr:col>
      <xdr:colOff>338818</xdr:colOff>
      <xdr:row>6</xdr:row>
      <xdr:rowOff>169636</xdr:rowOff>
    </xdr:from>
    <xdr:to>
      <xdr:col>20</xdr:col>
      <xdr:colOff>355181</xdr:colOff>
      <xdr:row>23</xdr:row>
      <xdr:rowOff>177940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A637817F-CD68-C936-88C6-13BA3167C13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483712</xdr:colOff>
      <xdr:row>7</xdr:row>
      <xdr:rowOff>24247</xdr:rowOff>
    </xdr:from>
    <xdr:to>
      <xdr:col>7</xdr:col>
      <xdr:colOff>480536</xdr:colOff>
      <xdr:row>23</xdr:row>
      <xdr:rowOff>24246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3F58FE4D-CCDD-0254-D740-F375808A6E5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11</xdr:col>
      <xdr:colOff>149680</xdr:colOff>
      <xdr:row>7</xdr:row>
      <xdr:rowOff>46429</xdr:rowOff>
    </xdr:from>
    <xdr:to>
      <xdr:col>20</xdr:col>
      <xdr:colOff>163286</xdr:colOff>
      <xdr:row>24</xdr:row>
      <xdr:rowOff>22265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7EA30BD6-52EF-F6D3-C497-C20F7BA7699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83B2D7B-3B21-44D0-8CD8-EAA6DB8D7D26}" name="Tabel1" displayName="Tabel1" ref="A8:H153" totalsRowShown="0" headerRowDxfId="62" dataDxfId="61">
  <autoFilter ref="A8:H153" xr:uid="{783B2D7B-3B21-44D0-8CD8-EAA6DB8D7D26}"/>
  <tableColumns count="8">
    <tableColumn id="1" xr3:uid="{194AF12F-CA23-40DF-829F-83E5EEDF3C3B}" name="Skoler" dataDxfId="60"/>
    <tableColumn id="7" xr3:uid="{7FA5DC53-2E58-433A-ADC1-53B2C7216DAA}" name="Fritidstilbud" dataDxfId="59"/>
    <tableColumn id="3" xr3:uid="{377104E2-FAE5-40A9-93DF-BE4791B58E70}" name="Fritidsvejleder" dataDxfId="58"/>
    <tableColumn id="2" xr3:uid="{A54D34A2-3347-47E3-B506-6AF8BAEA6D4A}" name="Henvendelse fra" dataDxfId="57"/>
    <tableColumn id="8" xr3:uid="{811B48F6-0FAD-413F-8DA1-3718CC4D73B7}" name="Hvor har familien hørt om tilbuddet?" dataDxfId="56"/>
    <tableColumn id="4" xr3:uid="{37F0E56E-58B5-4140-86B9-F9012851BF30}" name="Status på sag" dataDxfId="55"/>
    <tableColumn id="5" xr3:uid="{C43151FF-C8FC-4CE2-AE54-3175C53DB960}" name="Køn" dataDxfId="54"/>
    <tableColumn id="6" xr3:uid="{1198CC1B-61A3-4A70-9B2F-E9D2DBECED18}" name="Fritidspas (kontingent fritidstilbud) (købt/ikke købt)" dataDxfId="53"/>
  </tableColumns>
  <tableStyleInfo name="SBST3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CE14FAC1-130E-46C7-BA8D-8CF6D3F5E816}" name="Tabel10" displayName="Tabel10" ref="J8:K18" totalsRowShown="0" headerRowDxfId="0">
  <autoFilter ref="J8:K18" xr:uid="{CE14FAC1-130E-46C7-BA8D-8CF6D3F5E816}"/>
  <tableColumns count="2">
    <tableColumn id="1" xr3:uid="{F46CE474-1804-4A33-A89D-288CC8E09330}" name="Hvor har familien hørt om tilbuddet?"/>
    <tableColumn id="2" xr3:uid="{7A074762-D396-496B-AD09-E19ACAC2CC68}" name="Antal børn">
      <calculatedColumnFormula>COUNTIF(Formidling,J9)</calculatedColumnFormula>
    </tableColumn>
  </tableColumns>
  <tableStyleInfo name="SBST3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FFB52503-4849-4231-AE62-34D39F93EE35}" name="Tabel3" displayName="Tabel3" ref="A4:AN104" totalsRowShown="0" headerRowDxfId="52" dataDxfId="51">
  <autoFilter ref="A4:AN104" xr:uid="{FFB52503-4849-4231-AE62-34D39F93EE35}"/>
  <sortState xmlns:xlrd2="http://schemas.microsoft.com/office/spreadsheetml/2017/richdata2" ref="A5:O61">
    <sortCondition ref="A4:A103"/>
  </sortState>
  <tableColumns count="40">
    <tableColumn id="13" xr3:uid="{62AAD228-B7AE-4826-A989-25B24107E234}" name="Sagsnr./Journaliseringsnr." dataDxfId="50"/>
    <tableColumn id="1" xr3:uid="{443DEB97-58DB-4822-B2D4-26F57DB01960}" name="Navn" dataDxfId="49"/>
    <tableColumn id="2" xr3:uid="{E717FB84-15E9-4FBE-8CD2-70F86F8C779B}" name="Køn" dataDxfId="48"/>
    <tableColumn id="3" xr3:uid="{9226994F-108E-4574-804C-87DCAB7446AE}" name="Fødselsdato ((dd-mm-åå))" dataDxfId="47"/>
    <tableColumn id="15" xr3:uid="{689D51A3-49CB-4F58-B7B0-6F85781588E9}" name="Alder" dataDxfId="46">
      <calculatedColumnFormula>IF(ISBLANK(Tabel3[[#This Row],[Fødselsdato ((dd-mm-åå))]]),"",DATEDIF(Tabel3[[#This Row],[Fødselsdato ((dd-mm-åå))]],TODAY(),"y"))</calculatedColumnFormula>
    </tableColumn>
    <tableColumn id="35" xr3:uid="{D32234C4-5500-46F0-93FE-C53C7E56E426}" name="Barnets/Den unges funktionsnedsættelse" dataDxfId="45"/>
    <tableColumn id="12" xr3:uid="{005A2FE9-5D78-49FC-B571-418A9A9D2851}" name="Forælders/plejeforælders navn og telefon nr." dataDxfId="44"/>
    <tableColumn id="5" xr3:uid="{C542603E-DE8C-4C8A-86DC-DCC8F600AF6F}" name="Vej og nr." dataDxfId="43"/>
    <tableColumn id="6" xr3:uid="{1F9F9A11-A7AC-4F71-89F3-C149EBF64EE7}" name="Postnummer" dataDxfId="42"/>
    <tableColumn id="7" xr3:uid="{52D15995-CCF4-4533-A3E8-F8C069438ADE}" name="Skole" dataDxfId="41"/>
    <tableColumn id="4" xr3:uid="{4CB0CF88-9220-47FA-AC8E-48ACE9898613}" name="Dato for henvendelse (dd-mm-åå)" dataDxfId="40"/>
    <tableColumn id="8" xr3:uid="{3B301832-2D75-4752-949B-7BCD1EF7D656}" name="Henvendelse fra" dataDxfId="39"/>
    <tableColumn id="9" xr3:uid="{02EEDB2E-C77D-4979-9629-9536F77213B9}" name="Fritidsvejleder" dataDxfId="38"/>
    <tableColumn id="10" xr3:uid="{E95BEBCB-D7B4-46BE-878B-0BEFB040B868}" name="Status på sag" dataDxfId="37"/>
    <tableColumn id="11" xr3:uid="{D4147957-F1E1-4BF0-B534-E3105285C01C}" name="Bemærkninger" dataDxfId="36"/>
    <tableColumn id="42" xr3:uid="{70963865-C334-4B49-AE51-94A71E298E22}" name="Hvor har familien hørt om tilbuddet" dataDxfId="35"/>
    <tableColumn id="16" xr3:uid="{BB589DD2-8140-47C4-B14C-E57A05FB4C2E}" name="Tidligere kontakt med FV" dataDxfId="34"/>
    <tableColumn id="17" xr3:uid="{8AF072EE-8476-4905-8C84-D79427A2260D}" name="Dato for opstart af vejledningsforløb " dataDxfId="33"/>
    <tableColumn id="18" xr3:uid="{C3493ED9-1437-43A2-A4EC-B6F60F4FCE51}" name="Kort om erfaringer med fritidsfællesskaber - gode og mindre gode" dataDxfId="32"/>
    <tableColumn id="19" xr3:uid="{77433091-9122-4F34-AE9D-6F1B6BAAB107}" name="Kort om venners eventuelle betydning for interesse i fritidsfællesskaber" dataDxfId="31"/>
    <tableColumn id="20" xr3:uid="{5F1D1076-C894-4659-A19E-DBFAE8F1DE40}" name="Beskrivelse af barnets elle den unges ønsker evt. drømme om at deltage i fritidsfællesskaber" dataDxfId="30"/>
    <tableColumn id="21" xr3:uid="{2979CD0F-EE1F-4119-A79F-F36EAA449535}" name="Beskrivelse af forældres ønsker evt. drømme om at deltage i fritidsfællesskaber" dataDxfId="29"/>
    <tableColumn id="22" xr3:uid="{9BA74A9B-5352-4F61-834F-C7620B81EF91}" name="Kort beskrivelse af eventuelle udfordringer eller barrierer for deltagelse i fritidstilbud" dataDxfId="28"/>
    <tableColumn id="23" xr3:uid="{63233D38-6FC4-4642-8273-BAEC77F6D328}" name="Kort om venner, andre ressourcepersoner kan støtte deltagelse i fritidsfællesskab" dataDxfId="27"/>
    <tableColumn id="14" xr3:uid="{453B249F-A048-4746-8046-55907ED5E66A}" name="Fritidspas (kontingent fritidstilbud) (købt/ikke købt)" dataDxfId="26"/>
    <tableColumn id="37" xr3:uid="{018C9F6C-C15E-46A6-901C-8BF16246EEBA}" name="Kontingent beløb (total)" dataDxfId="25"/>
    <tableColumn id="36" xr3:uid="{4E60B840-4B45-46CE-A449-404DF5648F85}" name="Hjælpemidler til aktivitet" dataDxfId="24"/>
    <tableColumn id="24" xr3:uid="{91B73AA4-5F36-4537-8002-7E91F8800375}" name="Fritidstilbud" dataDxfId="23"/>
    <tableColumn id="25" xr3:uid="{7E3E6796-D3E1-4DC3-8875-638D063BFD42}" name=" Kontaktperson fra fritidstilbud" dataDxfId="22"/>
    <tableColumn id="26" xr3:uid="{18A54474-9BD1-4BC0-BDD6-D5D7837CB252}" name="Kort beskrivelse af plan for fritidsfællesskab støtte af opstart og deltagelse" dataDxfId="21"/>
    <tableColumn id="27" xr3:uid="{128B02E1-224A-498F-9666-870041DFCDA6}" name="Dato for opfølgning/sammenfatning" dataDxfId="20"/>
    <tableColumn id="28" xr3:uid="{8811F02F-A23B-4ADD-9D35-F0C5D3157BC2}" name="Kort beskrivelse af opfølgningens form og rammer" dataDxfId="19"/>
    <tableColumn id="32" xr3:uid="{A4BC7726-4C93-4BD4-8DF3-4D7F067F50A4}" name="Fritidsvejlederen: opgaver frem til næste møde " dataDxfId="18"/>
    <tableColumn id="33" xr3:uid="{87B7A8E3-E29F-4D5B-ACC4-352541199FB6}" name="Barn/ung/familie: opgaver frem til næste møde " dataDxfId="17"/>
    <tableColumn id="34" xr3:uid="{AD78AD5C-203F-40E6-A80A-34628FC33EE7}" name="Fritidsfællesskabet: opgaver frem mod næste møde" dataDxfId="16"/>
    <tableColumn id="29" xr3:uid="{B09588C6-0844-4BE3-9172-532BB6966CC4}" name="Kort om erfaringer med deltagelse i fritidsfællesskabet fra barn/ung-perspektiv" dataDxfId="15"/>
    <tableColumn id="30" xr3:uid="{73A8E4F3-EF87-4F45-A773-31524356EC73}" name="Kort om erfaringer med deltagelse i fritidsfællesskabet fra forælderperspektiv" dataDxfId="14"/>
    <tableColumn id="31" xr3:uid="{4DE6D9BE-F0F4-45A7-919B-B9E9ADFA951A}" name="Kort om erfaringer med deltagelse i fritidsfællesskabet set fra fritidsfællesskabets og fritidsvejlederens perspektiv" dataDxfId="13"/>
    <tableColumn id="38" xr3:uid="{365F99E4-8498-46AC-88B8-631D918D0A27}" name="Dato for afslutning på forløb (dd-mm-åååå). Husk at ændre Status på sag i kolonne M til afsluttet)" dataDxfId="12"/>
    <tableColumn id="39" xr3:uid="{C820DF4F-9C6A-4B8B-AC09-3EE9769868D2}" name="Var barnet ved afslutning af forløb forsat aktiv i fritidstilbud?" dataDxfId="11"/>
  </tableColumns>
  <tableStyleInfo name="SBST3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6DCFF4DD-14EB-4E09-A3D9-0823D13176B3}" name="Tabel5" displayName="Tabel5" ref="A8:B19" totalsRowShown="0" headerRowDxfId="10">
  <autoFilter ref="A8:B19" xr:uid="{6DCFF4DD-14EB-4E09-A3D9-0823D13176B3}"/>
  <tableColumns count="2">
    <tableColumn id="1" xr3:uid="{96E68CCA-33AD-47BD-B560-1E7CAD6B1231}" name="Alder"/>
    <tableColumn id="2" xr3:uid="{4A9083C4-028E-44B5-8696-CD68D19C5377}" name="Antal børn">
      <calculatedColumnFormula array="1">COUNTIF(Alder,A9)</calculatedColumnFormula>
    </tableColumn>
  </tableColumns>
  <tableStyleInfo name="SBST3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EBA05089-3209-459D-8E92-E5502CEEEA4A}" name="Tabel6" displayName="Tabel6" ref="N8:O13" totalsRowShown="0" headerRowDxfId="9">
  <autoFilter ref="N8:O13" xr:uid="{EBA05089-3209-459D-8E92-E5502CEEEA4A}"/>
  <tableColumns count="2">
    <tableColumn id="1" xr3:uid="{4E551754-62C8-48F4-BF29-200B1099B036}" name="Køn"/>
    <tableColumn id="2" xr3:uid="{C54407D7-0CEC-4BC9-8660-B733CA35025B}" name="Antal børn">
      <calculatedColumnFormula array="1">COUNTIF(Køn,N9)</calculatedColumnFormula>
    </tableColumn>
  </tableColumns>
  <tableStyleInfo name="SBST3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B50C0C39-B167-42C5-9408-1194F530087D}" name="Tabel2" displayName="Tabel2" ref="A8:B58" totalsRowShown="0" headerRowDxfId="8">
  <autoFilter ref="A8:B58" xr:uid="{B50C0C39-B167-42C5-9408-1194F530087D}"/>
  <tableColumns count="2">
    <tableColumn id="1" xr3:uid="{E7E7F1B5-15F2-4A3D-9384-57F6E72AA554}" name="Skolens navn"/>
    <tableColumn id="2" xr3:uid="{F3D4D7C5-BBB3-4EDA-BAF1-28591C4022A1}" name="Antal børn">
      <calculatedColumnFormula array="1">COUNTIF(Skole,A9)</calculatedColumnFormula>
    </tableColumn>
  </tableColumns>
  <tableStyleInfo name="SBST3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A15C0438-9409-4134-BD3C-99671FE1A241}" name="Tabel4" displayName="Tabel4" ref="AE8:AF58" totalsRowShown="0" headerRowDxfId="7">
  <autoFilter ref="AE8:AF58" xr:uid="{A15C0438-9409-4134-BD3C-99671FE1A241}"/>
  <tableColumns count="2">
    <tableColumn id="1" xr3:uid="{669B9830-FF2E-4028-8ED7-74D84CF399B7}" name="Fritidstilbud" dataDxfId="6"/>
    <tableColumn id="2" xr3:uid="{BFA80926-34FD-4930-A3A2-493312AF3A4C}" name="Antal børn" dataDxfId="5">
      <calculatedColumnFormula>COUNTIF(Fritidstilbud,AE9)</calculatedColumnFormula>
    </tableColumn>
  </tableColumns>
  <tableStyleInfo name="SBST3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C36F65D3-D64B-4440-9407-9B5FA6FC3569}" name="Tabel7" displayName="Tabel7" ref="A8:B33" totalsRowShown="0" headerRowDxfId="4">
  <autoFilter ref="A8:B33" xr:uid="{C36F65D3-D64B-4440-9407-9B5FA6FC3569}"/>
  <tableColumns count="2">
    <tableColumn id="1" xr3:uid="{60C1781E-0F5F-4D67-85B0-792F14964ED7}" name="Måned, år" dataDxfId="3"/>
    <tableColumn id="2" xr3:uid="{5D53750F-ABC4-424C-B63E-48F74AE61544}" name="Antal børn"/>
  </tableColumns>
  <tableStyleInfo name="SBST3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F23650F3-CEB1-4E36-8E0E-335EA0920B16}" name="Tabel8" displayName="Tabel8" ref="K8:L18" totalsRowShown="0" headerRowDxfId="2">
  <autoFilter ref="K8:L18" xr:uid="{F23650F3-CEB1-4E36-8E0E-335EA0920B16}"/>
  <tableColumns count="2">
    <tableColumn id="1" xr3:uid="{65B178A3-84AD-4C1F-8ECB-444991873C9D}" name="Henvendelse fra"/>
    <tableColumn id="2" xr3:uid="{DDA9BF77-1A16-4470-8555-72C53D1EEEB3}" name="Antal børn">
      <calculatedColumnFormula>COUNTIF(HenvendelseFra,K9)</calculatedColumnFormula>
    </tableColumn>
  </tableColumns>
  <tableStyleInfo name="SBST3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C3A888FF-7E4C-4EC4-9670-089818A75E6A}" name="Tabel9" displayName="Tabel9" ref="A8:B13" totalsRowShown="0" headerRowDxfId="1">
  <autoFilter ref="A8:B13" xr:uid="{C3A888FF-7E4C-4EC4-9670-089818A75E6A}"/>
  <tableColumns count="2">
    <tableColumn id="1" xr3:uid="{369CEB6C-29DB-44FC-B3D0-D82F033328C4}" name="Status på sag"/>
    <tableColumn id="2" xr3:uid="{5ACBC58F-2BF6-4F4A-B8B7-DEC4104F9BBC}" name="Antal børn">
      <calculatedColumnFormula array="1">COUNTIF(Status_på_sag,A9)</calculatedColumnFormula>
    </tableColumn>
  </tableColumns>
  <tableStyleInfo name="SBST3" showFirstColumn="0" showLastColumn="0" showRowStripes="1" showColumnStripes="0"/>
</table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table" Target="../tables/table3.xml"/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4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table" Target="../tables/table7.xml"/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.xml"/><Relationship Id="rId2" Type="http://schemas.openxmlformats.org/officeDocument/2006/relationships/table" Target="../tables/table9.xml"/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E2E05-C9D2-4B9D-A4A3-55C01AFFD8FB}">
  <dimension ref="A1"/>
  <sheetViews>
    <sheetView tabSelected="1" zoomScale="51" zoomScaleNormal="40" workbookViewId="0">
      <selection activeCell="X33" sqref="X33"/>
    </sheetView>
  </sheetViews>
  <sheetFormatPr defaultRowHeight="14.5"/>
  <sheetData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276D36-73B4-43C6-88AA-DA5B1D9B844E}">
  <dimension ref="A1:M155"/>
  <sheetViews>
    <sheetView showGridLines="0" zoomScale="70" zoomScaleNormal="70" workbookViewId="0">
      <selection activeCell="A4" sqref="A4"/>
    </sheetView>
  </sheetViews>
  <sheetFormatPr defaultColWidth="27.6328125" defaultRowHeight="17" customHeight="1"/>
  <cols>
    <col min="1" max="5" width="27.6328125" style="9"/>
    <col min="6" max="16384" width="27.6328125" style="4"/>
  </cols>
  <sheetData>
    <row r="1" spans="1:13" ht="26">
      <c r="A1" s="64" t="s">
        <v>8</v>
      </c>
      <c r="B1" s="65"/>
      <c r="C1" s="65"/>
      <c r="D1" s="65"/>
      <c r="E1" s="65"/>
      <c r="F1" s="65"/>
      <c r="G1" s="65"/>
      <c r="H1" s="66"/>
      <c r="I1" s="6"/>
      <c r="J1" s="6"/>
      <c r="K1" s="6"/>
      <c r="L1" s="6"/>
      <c r="M1" s="6"/>
    </row>
    <row r="2" spans="1:13" ht="17" customHeight="1">
      <c r="A2" s="67"/>
      <c r="B2" s="68"/>
      <c r="C2" s="68"/>
      <c r="D2" s="68"/>
      <c r="E2" s="68"/>
      <c r="F2" s="68"/>
      <c r="G2" s="68"/>
      <c r="H2" s="69"/>
      <c r="I2" s="6"/>
      <c r="J2" s="6"/>
      <c r="K2" s="6"/>
      <c r="L2" s="6"/>
      <c r="M2" s="6"/>
    </row>
    <row r="3" spans="1:13" ht="17" customHeight="1">
      <c r="A3" s="75" t="s">
        <v>9</v>
      </c>
      <c r="B3" s="76"/>
      <c r="C3" s="76"/>
      <c r="D3" s="76"/>
      <c r="E3" s="76"/>
      <c r="F3" s="76"/>
      <c r="G3" s="76"/>
      <c r="H3" s="77"/>
      <c r="I3" s="7"/>
      <c r="J3" s="7"/>
      <c r="K3" s="7"/>
      <c r="L3" s="7"/>
      <c r="M3" s="7"/>
    </row>
    <row r="4" spans="1:13" ht="17" customHeight="1">
      <c r="A4" s="78" t="s">
        <v>61</v>
      </c>
      <c r="B4" s="70"/>
      <c r="C4" s="70"/>
      <c r="D4" s="70"/>
      <c r="E4" s="70"/>
      <c r="F4" s="70"/>
      <c r="G4" s="70"/>
      <c r="H4" s="71"/>
      <c r="I4" s="7"/>
      <c r="J4" s="7"/>
      <c r="K4" s="7"/>
      <c r="L4" s="7"/>
      <c r="M4" s="7"/>
    </row>
    <row r="5" spans="1:13" ht="17" customHeight="1">
      <c r="A5" s="78" t="s">
        <v>62</v>
      </c>
      <c r="B5" s="70"/>
      <c r="C5" s="70"/>
      <c r="D5" s="70"/>
      <c r="E5" s="70"/>
      <c r="F5" s="70"/>
      <c r="G5" s="70"/>
      <c r="H5" s="71"/>
      <c r="I5" s="7"/>
      <c r="J5" s="7"/>
      <c r="K5" s="7"/>
      <c r="L5" s="7"/>
      <c r="M5" s="7"/>
    </row>
    <row r="6" spans="1:13" ht="17" customHeight="1">
      <c r="A6" s="78" t="s">
        <v>63</v>
      </c>
      <c r="B6" s="70"/>
      <c r="C6" s="70"/>
      <c r="D6" s="70"/>
      <c r="E6" s="70"/>
      <c r="F6" s="70"/>
      <c r="G6" s="70"/>
      <c r="H6" s="71"/>
      <c r="I6" s="7"/>
      <c r="J6" s="7"/>
      <c r="K6" s="7"/>
      <c r="L6" s="7"/>
      <c r="M6" s="7"/>
    </row>
    <row r="7" spans="1:13" ht="17" customHeight="1" thickBot="1">
      <c r="A7" s="72"/>
      <c r="B7" s="73"/>
      <c r="C7" s="73"/>
      <c r="D7" s="73"/>
      <c r="E7" s="73"/>
      <c r="F7" s="73"/>
      <c r="G7" s="73"/>
      <c r="H7" s="74"/>
      <c r="I7" s="8"/>
      <c r="J7" s="8"/>
      <c r="K7" s="8"/>
      <c r="L7" s="8"/>
      <c r="M7" s="8"/>
    </row>
    <row r="8" spans="1:13" s="30" customFormat="1" ht="17" customHeight="1" thickBot="1">
      <c r="A8" s="29" t="s">
        <v>56</v>
      </c>
      <c r="B8" s="29" t="s">
        <v>33</v>
      </c>
      <c r="C8" s="29" t="s">
        <v>7</v>
      </c>
      <c r="D8" s="29" t="s">
        <v>4</v>
      </c>
      <c r="E8" s="29" t="s">
        <v>53</v>
      </c>
      <c r="F8" s="29" t="s">
        <v>5</v>
      </c>
      <c r="G8" s="29" t="s">
        <v>1</v>
      </c>
      <c r="H8" s="29" t="s">
        <v>38</v>
      </c>
    </row>
    <row r="9" spans="1:13" ht="17" customHeight="1">
      <c r="A9" s="16"/>
      <c r="B9" s="17"/>
      <c r="C9" s="16"/>
      <c r="D9" s="16"/>
      <c r="E9" s="16"/>
      <c r="F9" s="18" t="s">
        <v>57</v>
      </c>
      <c r="G9" s="16"/>
      <c r="H9" s="19"/>
    </row>
    <row r="10" spans="1:13" ht="17" customHeight="1">
      <c r="A10" s="20"/>
      <c r="B10" s="21"/>
      <c r="C10" s="20"/>
      <c r="D10" s="20"/>
      <c r="E10" s="20"/>
      <c r="F10" s="22" t="s">
        <v>58</v>
      </c>
      <c r="G10" s="20"/>
      <c r="H10" s="23"/>
    </row>
    <row r="11" spans="1:13" ht="17" customHeight="1" thickBot="1">
      <c r="A11" s="20"/>
      <c r="B11" s="21"/>
      <c r="C11" s="20"/>
      <c r="D11" s="20"/>
      <c r="E11" s="20"/>
      <c r="F11" s="20"/>
      <c r="G11" s="20"/>
      <c r="H11" s="24"/>
    </row>
    <row r="12" spans="1:13" ht="17" customHeight="1">
      <c r="A12" s="20"/>
      <c r="B12" s="21"/>
      <c r="C12" s="20"/>
      <c r="D12" s="20"/>
      <c r="E12" s="20"/>
      <c r="F12" s="20"/>
      <c r="G12" s="20"/>
      <c r="H12" s="25"/>
    </row>
    <row r="13" spans="1:13" ht="17" customHeight="1" thickBot="1">
      <c r="A13" s="20"/>
      <c r="B13" s="21"/>
      <c r="C13" s="20"/>
      <c r="D13" s="20"/>
      <c r="E13" s="20"/>
      <c r="F13" s="26"/>
      <c r="G13" s="26"/>
      <c r="H13" s="25"/>
    </row>
    <row r="14" spans="1:13" ht="17" customHeight="1">
      <c r="A14" s="20"/>
      <c r="B14" s="21"/>
      <c r="C14" s="20"/>
      <c r="D14" s="20"/>
      <c r="E14" s="20"/>
      <c r="F14" s="27"/>
      <c r="G14" s="27"/>
      <c r="H14" s="25"/>
    </row>
    <row r="15" spans="1:13" ht="17" customHeight="1">
      <c r="A15" s="20"/>
      <c r="B15" s="21"/>
      <c r="C15" s="20"/>
      <c r="D15" s="20"/>
      <c r="E15" s="20"/>
      <c r="F15" s="27"/>
      <c r="G15" s="27"/>
      <c r="H15" s="25"/>
    </row>
    <row r="16" spans="1:13" ht="17" customHeight="1">
      <c r="A16" s="20"/>
      <c r="B16" s="21"/>
      <c r="C16" s="20"/>
      <c r="D16" s="20"/>
      <c r="E16" s="20"/>
      <c r="F16" s="27"/>
      <c r="G16" s="27"/>
      <c r="H16" s="25"/>
    </row>
    <row r="17" spans="1:8" ht="17" customHeight="1">
      <c r="A17" s="20"/>
      <c r="B17" s="21"/>
      <c r="C17" s="20"/>
      <c r="D17" s="20"/>
      <c r="E17" s="20"/>
      <c r="F17" s="27"/>
      <c r="G17" s="27"/>
      <c r="H17" s="25"/>
    </row>
    <row r="18" spans="1:8" ht="17" customHeight="1" thickBot="1">
      <c r="A18" s="20"/>
      <c r="B18" s="21"/>
      <c r="C18" s="26"/>
      <c r="D18" s="26"/>
      <c r="E18" s="26"/>
      <c r="F18" s="27"/>
      <c r="G18" s="27"/>
      <c r="H18" s="25"/>
    </row>
    <row r="19" spans="1:8" ht="17" customHeight="1">
      <c r="A19" s="20"/>
      <c r="B19" s="21"/>
      <c r="C19" s="27"/>
      <c r="D19" s="27"/>
      <c r="E19" s="27"/>
      <c r="F19" s="27"/>
      <c r="G19" s="27"/>
      <c r="H19" s="25"/>
    </row>
    <row r="20" spans="1:8" ht="17" customHeight="1">
      <c r="A20" s="20"/>
      <c r="B20" s="21"/>
      <c r="C20" s="27"/>
      <c r="D20" s="27"/>
      <c r="E20" s="27"/>
      <c r="F20" s="27"/>
      <c r="G20" s="27"/>
      <c r="H20" s="25"/>
    </row>
    <row r="21" spans="1:8" ht="17" customHeight="1">
      <c r="A21" s="20"/>
      <c r="B21" s="21"/>
      <c r="C21" s="27"/>
      <c r="D21" s="27"/>
      <c r="E21" s="27"/>
      <c r="F21" s="27"/>
      <c r="G21" s="27"/>
      <c r="H21" s="25"/>
    </row>
    <row r="22" spans="1:8" ht="17" customHeight="1">
      <c r="A22" s="20"/>
      <c r="B22" s="21"/>
      <c r="C22" s="27"/>
      <c r="D22" s="27"/>
      <c r="E22" s="27"/>
      <c r="F22" s="27"/>
      <c r="G22" s="27"/>
      <c r="H22" s="25"/>
    </row>
    <row r="23" spans="1:8" ht="17" customHeight="1">
      <c r="A23" s="20"/>
      <c r="B23" s="21"/>
      <c r="C23" s="27"/>
      <c r="D23" s="27"/>
      <c r="E23" s="27"/>
      <c r="F23" s="27"/>
      <c r="G23" s="27"/>
      <c r="H23" s="25"/>
    </row>
    <row r="24" spans="1:8" ht="17" customHeight="1">
      <c r="A24" s="21"/>
      <c r="B24" s="21"/>
      <c r="C24" s="25"/>
      <c r="D24" s="25"/>
      <c r="E24" s="25"/>
      <c r="F24" s="25"/>
      <c r="G24" s="25"/>
      <c r="H24" s="25"/>
    </row>
    <row r="25" spans="1:8" ht="17" customHeight="1">
      <c r="A25" s="21"/>
      <c r="B25" s="21"/>
      <c r="C25" s="25"/>
      <c r="D25" s="25"/>
      <c r="E25" s="25"/>
      <c r="F25" s="25"/>
      <c r="G25" s="25"/>
      <c r="H25" s="25"/>
    </row>
    <row r="26" spans="1:8" ht="17" customHeight="1">
      <c r="A26" s="21"/>
      <c r="B26" s="21"/>
      <c r="C26" s="25"/>
      <c r="D26" s="25"/>
      <c r="E26" s="25"/>
      <c r="F26" s="25"/>
      <c r="G26" s="25"/>
      <c r="H26" s="25"/>
    </row>
    <row r="27" spans="1:8" ht="17" customHeight="1">
      <c r="A27" s="21"/>
      <c r="B27" s="21"/>
      <c r="C27" s="25"/>
      <c r="D27" s="25"/>
      <c r="E27" s="25"/>
      <c r="F27" s="25"/>
      <c r="G27" s="25"/>
      <c r="H27" s="25"/>
    </row>
    <row r="28" spans="1:8" ht="17" customHeight="1">
      <c r="A28" s="21"/>
      <c r="B28" s="21"/>
      <c r="C28" s="25"/>
      <c r="D28" s="25"/>
      <c r="E28" s="25"/>
      <c r="F28" s="25"/>
      <c r="G28" s="25"/>
      <c r="H28" s="25"/>
    </row>
    <row r="29" spans="1:8" ht="17" customHeight="1">
      <c r="A29" s="21"/>
      <c r="B29" s="21"/>
      <c r="C29" s="25"/>
      <c r="D29" s="25"/>
      <c r="E29" s="25"/>
      <c r="F29" s="25"/>
      <c r="G29" s="25"/>
      <c r="H29" s="25"/>
    </row>
    <row r="30" spans="1:8" ht="17" customHeight="1">
      <c r="A30" s="21"/>
      <c r="B30" s="21"/>
      <c r="C30" s="25"/>
      <c r="D30" s="25"/>
      <c r="E30" s="25"/>
      <c r="F30" s="25"/>
      <c r="G30" s="25"/>
      <c r="H30" s="25"/>
    </row>
    <row r="31" spans="1:8" ht="17" customHeight="1">
      <c r="A31" s="21"/>
      <c r="B31" s="21"/>
      <c r="C31" s="25"/>
      <c r="D31" s="25"/>
      <c r="E31" s="25"/>
      <c r="F31" s="25"/>
      <c r="G31" s="25"/>
      <c r="H31" s="25"/>
    </row>
    <row r="32" spans="1:8" ht="17" customHeight="1">
      <c r="A32" s="21"/>
      <c r="B32" s="21"/>
      <c r="C32" s="25"/>
      <c r="D32" s="25"/>
      <c r="E32" s="25"/>
      <c r="F32" s="25"/>
      <c r="G32" s="25"/>
      <c r="H32" s="25"/>
    </row>
    <row r="33" spans="1:8" ht="17" customHeight="1">
      <c r="A33" s="21"/>
      <c r="B33" s="21"/>
      <c r="C33" s="25"/>
      <c r="D33" s="25"/>
      <c r="E33" s="25"/>
      <c r="F33" s="25"/>
      <c r="G33" s="25"/>
      <c r="H33" s="25"/>
    </row>
    <row r="34" spans="1:8" ht="17" customHeight="1">
      <c r="A34" s="20"/>
      <c r="B34" s="21"/>
      <c r="C34" s="25"/>
      <c r="D34" s="25"/>
      <c r="E34" s="25"/>
      <c r="F34" s="25"/>
      <c r="G34" s="27"/>
      <c r="H34" s="25"/>
    </row>
    <row r="35" spans="1:8" ht="17" customHeight="1">
      <c r="A35" s="20"/>
      <c r="B35" s="21"/>
      <c r="C35" s="25"/>
      <c r="D35" s="25"/>
      <c r="E35" s="25"/>
      <c r="F35" s="25"/>
      <c r="G35" s="27"/>
      <c r="H35" s="25"/>
    </row>
    <row r="36" spans="1:8" ht="17" customHeight="1">
      <c r="A36" s="20"/>
      <c r="B36" s="21"/>
      <c r="C36" s="25"/>
      <c r="D36" s="25"/>
      <c r="E36" s="25"/>
      <c r="F36" s="25"/>
      <c r="G36" s="27"/>
      <c r="H36" s="25"/>
    </row>
    <row r="37" spans="1:8" ht="17" customHeight="1">
      <c r="A37" s="20"/>
      <c r="B37" s="21"/>
      <c r="C37" s="25"/>
      <c r="D37" s="25"/>
      <c r="E37" s="25"/>
      <c r="F37" s="25"/>
      <c r="G37" s="27"/>
      <c r="H37" s="25"/>
    </row>
    <row r="38" spans="1:8" ht="17" customHeight="1">
      <c r="A38" s="21"/>
      <c r="B38" s="21"/>
      <c r="C38" s="25"/>
      <c r="D38" s="25"/>
      <c r="E38" s="25"/>
      <c r="F38" s="25"/>
      <c r="G38" s="25"/>
      <c r="H38" s="25"/>
    </row>
    <row r="39" spans="1:8" ht="17" customHeight="1">
      <c r="A39" s="21"/>
      <c r="B39" s="21"/>
      <c r="C39" s="25"/>
      <c r="D39" s="25"/>
      <c r="E39" s="25"/>
      <c r="F39" s="25"/>
      <c r="G39" s="25"/>
      <c r="H39" s="25"/>
    </row>
    <row r="40" spans="1:8" ht="17" customHeight="1">
      <c r="A40" s="21"/>
      <c r="B40" s="21"/>
      <c r="C40" s="25"/>
      <c r="D40" s="25"/>
      <c r="E40" s="25"/>
      <c r="F40" s="25"/>
      <c r="G40" s="25"/>
      <c r="H40" s="25"/>
    </row>
    <row r="41" spans="1:8" ht="17" customHeight="1">
      <c r="A41" s="21"/>
      <c r="B41" s="21"/>
      <c r="C41" s="25"/>
      <c r="D41" s="25"/>
      <c r="E41" s="25"/>
      <c r="F41" s="25"/>
      <c r="G41" s="25"/>
      <c r="H41" s="25"/>
    </row>
    <row r="42" spans="1:8" ht="17" customHeight="1">
      <c r="A42" s="21"/>
      <c r="B42" s="21"/>
      <c r="C42" s="25"/>
      <c r="D42" s="25"/>
      <c r="E42" s="25"/>
      <c r="F42" s="25"/>
      <c r="G42" s="25"/>
      <c r="H42" s="25"/>
    </row>
    <row r="43" spans="1:8" ht="17" customHeight="1">
      <c r="A43" s="21"/>
      <c r="B43" s="21"/>
      <c r="C43" s="25"/>
      <c r="D43" s="25"/>
      <c r="E43" s="25"/>
      <c r="F43" s="25"/>
      <c r="G43" s="25"/>
      <c r="H43" s="25"/>
    </row>
    <row r="44" spans="1:8" ht="17" customHeight="1">
      <c r="A44" s="21"/>
      <c r="B44" s="21"/>
      <c r="C44" s="25"/>
      <c r="D44" s="25"/>
      <c r="E44" s="25"/>
      <c r="F44" s="25"/>
      <c r="G44" s="25"/>
      <c r="H44" s="25"/>
    </row>
    <row r="45" spans="1:8" ht="17" customHeight="1">
      <c r="A45" s="21"/>
      <c r="B45" s="21"/>
      <c r="C45" s="25"/>
      <c r="D45" s="25"/>
      <c r="E45" s="25"/>
      <c r="F45" s="25"/>
      <c r="G45" s="25"/>
      <c r="H45" s="25"/>
    </row>
    <row r="46" spans="1:8" ht="17" customHeight="1">
      <c r="A46" s="21"/>
      <c r="B46" s="21"/>
      <c r="C46" s="25"/>
      <c r="D46" s="25"/>
      <c r="E46" s="25"/>
      <c r="F46" s="25"/>
      <c r="G46" s="25"/>
      <c r="H46" s="25"/>
    </row>
    <row r="47" spans="1:8" ht="17" customHeight="1">
      <c r="A47" s="21"/>
      <c r="B47" s="21"/>
      <c r="C47" s="25"/>
      <c r="D47" s="25"/>
      <c r="E47" s="25"/>
      <c r="F47" s="25"/>
      <c r="G47" s="25"/>
      <c r="H47" s="25"/>
    </row>
    <row r="48" spans="1:8" ht="17" customHeight="1">
      <c r="A48" s="20"/>
      <c r="B48" s="21"/>
      <c r="C48" s="25"/>
      <c r="D48" s="25"/>
      <c r="E48" s="25"/>
      <c r="F48" s="25"/>
      <c r="G48" s="27"/>
      <c r="H48" s="25"/>
    </row>
    <row r="49" spans="1:8" ht="17" customHeight="1">
      <c r="A49" s="20"/>
      <c r="B49" s="21"/>
      <c r="C49" s="25"/>
      <c r="D49" s="25"/>
      <c r="E49" s="25"/>
      <c r="F49" s="25"/>
      <c r="G49" s="27"/>
      <c r="H49" s="25"/>
    </row>
    <row r="50" spans="1:8" ht="17" customHeight="1">
      <c r="A50" s="20"/>
      <c r="B50" s="21"/>
      <c r="C50" s="25"/>
      <c r="D50" s="25"/>
      <c r="E50" s="25"/>
      <c r="F50" s="25"/>
      <c r="G50" s="27"/>
      <c r="H50" s="25"/>
    </row>
    <row r="51" spans="1:8" ht="17" customHeight="1">
      <c r="A51" s="20"/>
      <c r="B51" s="21"/>
      <c r="C51" s="25"/>
      <c r="D51" s="25"/>
      <c r="E51" s="25"/>
      <c r="F51" s="25"/>
      <c r="G51" s="27"/>
      <c r="H51" s="25"/>
    </row>
    <row r="52" spans="1:8" ht="17" customHeight="1">
      <c r="A52" s="21"/>
      <c r="B52" s="21"/>
      <c r="C52" s="25"/>
      <c r="D52" s="25"/>
      <c r="E52" s="25"/>
      <c r="F52" s="25"/>
      <c r="G52" s="25"/>
      <c r="H52" s="25"/>
    </row>
    <row r="53" spans="1:8" ht="17" customHeight="1">
      <c r="A53" s="21"/>
      <c r="B53" s="21"/>
      <c r="C53" s="25"/>
      <c r="D53" s="25"/>
      <c r="E53" s="25"/>
      <c r="F53" s="25"/>
      <c r="G53" s="25"/>
      <c r="H53" s="25"/>
    </row>
    <row r="54" spans="1:8" ht="17" customHeight="1">
      <c r="A54" s="21"/>
      <c r="B54" s="21"/>
      <c r="C54" s="25"/>
      <c r="D54" s="25"/>
      <c r="E54" s="25"/>
      <c r="F54" s="25"/>
      <c r="G54" s="25"/>
      <c r="H54" s="25"/>
    </row>
    <row r="55" spans="1:8" ht="17" customHeight="1">
      <c r="A55" s="21"/>
      <c r="B55" s="21"/>
      <c r="C55" s="25"/>
      <c r="D55" s="25"/>
      <c r="E55" s="25"/>
      <c r="F55" s="25"/>
      <c r="G55" s="25"/>
      <c r="H55" s="25"/>
    </row>
    <row r="56" spans="1:8" ht="17" customHeight="1">
      <c r="A56" s="21"/>
      <c r="B56" s="21"/>
      <c r="C56" s="25"/>
      <c r="D56" s="25"/>
      <c r="E56" s="25"/>
      <c r="F56" s="25"/>
      <c r="G56" s="25"/>
      <c r="H56" s="25"/>
    </row>
    <row r="57" spans="1:8" ht="17" customHeight="1">
      <c r="A57" s="21"/>
      <c r="B57" s="21"/>
      <c r="C57" s="25"/>
      <c r="D57" s="25"/>
      <c r="E57" s="25"/>
      <c r="F57" s="25"/>
      <c r="G57" s="25"/>
      <c r="H57" s="25"/>
    </row>
    <row r="58" spans="1:8" ht="17" customHeight="1" thickBot="1">
      <c r="A58" s="28"/>
      <c r="B58" s="28"/>
      <c r="C58" s="25"/>
      <c r="D58" s="25"/>
      <c r="E58" s="25"/>
      <c r="F58" s="25"/>
      <c r="G58" s="25"/>
      <c r="H58" s="25"/>
    </row>
    <row r="59" spans="1:8" ht="17" customHeight="1">
      <c r="A59" s="25"/>
      <c r="B59" s="25"/>
      <c r="C59" s="25"/>
      <c r="D59" s="25"/>
      <c r="E59" s="25"/>
      <c r="F59" s="25"/>
      <c r="G59" s="25"/>
      <c r="H59" s="25"/>
    </row>
    <row r="60" spans="1:8" ht="17" customHeight="1">
      <c r="A60" s="25"/>
      <c r="B60" s="25"/>
      <c r="C60" s="25"/>
      <c r="D60" s="25"/>
      <c r="E60" s="25"/>
      <c r="F60" s="25"/>
      <c r="G60" s="25"/>
      <c r="H60" s="25"/>
    </row>
    <row r="61" spans="1:8" ht="17" customHeight="1">
      <c r="A61" s="25"/>
      <c r="B61" s="25"/>
      <c r="C61" s="25"/>
      <c r="D61" s="25"/>
      <c r="E61" s="25"/>
      <c r="F61" s="25"/>
      <c r="G61" s="25"/>
      <c r="H61" s="25"/>
    </row>
    <row r="62" spans="1:8" ht="17" customHeight="1">
      <c r="A62" s="25"/>
      <c r="B62" s="25"/>
      <c r="C62" s="25"/>
      <c r="D62" s="25"/>
      <c r="E62" s="25"/>
      <c r="F62" s="25"/>
      <c r="G62" s="25"/>
      <c r="H62" s="25"/>
    </row>
    <row r="63" spans="1:8" ht="17" customHeight="1">
      <c r="A63" s="25"/>
      <c r="B63" s="25"/>
      <c r="C63" s="25"/>
      <c r="D63" s="25"/>
      <c r="E63" s="25"/>
      <c r="F63" s="25"/>
      <c r="G63" s="25"/>
      <c r="H63" s="25"/>
    </row>
    <row r="64" spans="1:8" ht="17" customHeight="1">
      <c r="A64" s="25"/>
      <c r="B64" s="25"/>
      <c r="C64" s="25"/>
      <c r="D64" s="25"/>
      <c r="E64" s="25"/>
      <c r="F64" s="25"/>
      <c r="G64" s="25"/>
      <c r="H64" s="25"/>
    </row>
    <row r="65" spans="1:8" ht="17" customHeight="1">
      <c r="A65" s="25"/>
      <c r="B65" s="25"/>
      <c r="C65" s="25"/>
      <c r="D65" s="25"/>
      <c r="E65" s="25"/>
      <c r="F65" s="25"/>
      <c r="G65" s="25"/>
      <c r="H65" s="25"/>
    </row>
    <row r="66" spans="1:8" ht="17" customHeight="1">
      <c r="A66" s="25"/>
      <c r="B66" s="25"/>
      <c r="C66" s="25"/>
      <c r="D66" s="25"/>
      <c r="E66" s="25"/>
      <c r="F66" s="25"/>
      <c r="G66" s="25"/>
      <c r="H66" s="25"/>
    </row>
    <row r="67" spans="1:8" ht="17" customHeight="1">
      <c r="A67" s="25"/>
      <c r="B67" s="25"/>
      <c r="C67" s="25"/>
      <c r="D67" s="25"/>
      <c r="E67" s="25"/>
      <c r="F67" s="25"/>
      <c r="G67" s="25"/>
      <c r="H67" s="25"/>
    </row>
    <row r="68" spans="1:8" ht="17" customHeight="1">
      <c r="A68" s="25"/>
      <c r="B68" s="25"/>
      <c r="C68" s="25"/>
      <c r="D68" s="25"/>
      <c r="E68" s="25"/>
      <c r="F68" s="25"/>
      <c r="G68" s="25"/>
      <c r="H68" s="25"/>
    </row>
    <row r="69" spans="1:8" ht="17" customHeight="1">
      <c r="A69" s="25"/>
      <c r="B69" s="25"/>
      <c r="C69" s="25"/>
      <c r="D69" s="25"/>
      <c r="E69" s="25"/>
      <c r="F69" s="25"/>
      <c r="G69" s="25"/>
      <c r="H69" s="25"/>
    </row>
    <row r="70" spans="1:8" ht="17" customHeight="1">
      <c r="A70" s="25"/>
      <c r="B70" s="25"/>
      <c r="C70" s="25"/>
      <c r="D70" s="25"/>
      <c r="E70" s="25"/>
      <c r="F70" s="25"/>
      <c r="G70" s="25"/>
      <c r="H70" s="25"/>
    </row>
    <row r="71" spans="1:8" ht="17" customHeight="1">
      <c r="A71" s="25"/>
      <c r="B71" s="25"/>
      <c r="C71" s="25"/>
      <c r="D71" s="25"/>
      <c r="E71" s="25"/>
      <c r="F71" s="25"/>
      <c r="G71" s="25"/>
      <c r="H71" s="25"/>
    </row>
    <row r="72" spans="1:8" ht="17" customHeight="1">
      <c r="A72" s="25"/>
      <c r="B72" s="25"/>
      <c r="C72" s="25"/>
      <c r="D72" s="25"/>
      <c r="E72" s="25"/>
      <c r="F72" s="25"/>
      <c r="G72" s="25"/>
      <c r="H72" s="25"/>
    </row>
    <row r="73" spans="1:8" ht="17" customHeight="1">
      <c r="A73" s="25"/>
      <c r="B73" s="25"/>
      <c r="C73" s="25"/>
      <c r="D73" s="25"/>
      <c r="E73" s="25"/>
      <c r="F73" s="25"/>
      <c r="G73" s="25"/>
      <c r="H73" s="25"/>
    </row>
    <row r="74" spans="1:8" ht="17" customHeight="1">
      <c r="A74" s="25"/>
      <c r="B74" s="25"/>
      <c r="C74" s="25"/>
      <c r="D74" s="25"/>
      <c r="E74" s="25"/>
      <c r="F74" s="25"/>
      <c r="G74" s="25"/>
      <c r="H74" s="25"/>
    </row>
    <row r="75" spans="1:8" ht="17" customHeight="1">
      <c r="A75" s="25"/>
      <c r="B75" s="25"/>
      <c r="C75" s="25"/>
      <c r="D75" s="25"/>
      <c r="E75" s="25"/>
      <c r="F75" s="25"/>
      <c r="G75" s="25"/>
      <c r="H75" s="25"/>
    </row>
    <row r="76" spans="1:8" ht="17" customHeight="1">
      <c r="A76" s="25"/>
      <c r="B76" s="25"/>
      <c r="C76" s="25"/>
      <c r="D76" s="25"/>
      <c r="E76" s="25"/>
      <c r="F76" s="25"/>
      <c r="G76" s="25"/>
      <c r="H76" s="25"/>
    </row>
    <row r="77" spans="1:8" ht="17" customHeight="1">
      <c r="A77" s="25"/>
      <c r="B77" s="25"/>
      <c r="C77" s="25"/>
      <c r="D77" s="25"/>
      <c r="E77" s="25"/>
      <c r="F77" s="25"/>
      <c r="G77" s="25"/>
      <c r="H77" s="25"/>
    </row>
    <row r="78" spans="1:8" ht="17" customHeight="1">
      <c r="A78" s="25"/>
      <c r="B78" s="25"/>
      <c r="C78" s="25"/>
      <c r="D78" s="25"/>
      <c r="E78" s="25"/>
      <c r="F78" s="25"/>
      <c r="G78" s="25"/>
      <c r="H78" s="25"/>
    </row>
    <row r="79" spans="1:8" ht="17" customHeight="1">
      <c r="A79" s="25"/>
      <c r="B79" s="25"/>
      <c r="C79" s="25"/>
      <c r="D79" s="25"/>
      <c r="E79" s="25"/>
      <c r="F79" s="25"/>
      <c r="G79" s="25"/>
      <c r="H79" s="25"/>
    </row>
    <row r="80" spans="1:8" ht="17" customHeight="1">
      <c r="A80" s="25"/>
      <c r="B80" s="25"/>
      <c r="C80" s="25"/>
      <c r="D80" s="25"/>
      <c r="E80" s="25"/>
      <c r="F80" s="25"/>
      <c r="G80" s="25"/>
      <c r="H80" s="25"/>
    </row>
    <row r="81" spans="1:8" ht="17" customHeight="1">
      <c r="A81" s="25"/>
      <c r="B81" s="25"/>
      <c r="C81" s="25"/>
      <c r="D81" s="25"/>
      <c r="E81" s="25"/>
      <c r="F81" s="25"/>
      <c r="G81" s="25"/>
      <c r="H81" s="25"/>
    </row>
    <row r="82" spans="1:8" ht="17" customHeight="1">
      <c r="A82" s="25"/>
      <c r="B82" s="25"/>
      <c r="C82" s="25"/>
      <c r="D82" s="25"/>
      <c r="E82" s="25"/>
      <c r="F82" s="25"/>
      <c r="G82" s="25"/>
      <c r="H82" s="25"/>
    </row>
    <row r="83" spans="1:8" ht="17" customHeight="1">
      <c r="A83" s="25"/>
      <c r="B83" s="25"/>
      <c r="C83" s="25"/>
      <c r="D83" s="25"/>
      <c r="E83" s="25"/>
      <c r="F83" s="25"/>
      <c r="G83" s="25"/>
      <c r="H83" s="25"/>
    </row>
    <row r="84" spans="1:8" ht="17" customHeight="1">
      <c r="A84" s="25"/>
      <c r="B84" s="25"/>
      <c r="C84" s="25"/>
      <c r="D84" s="25"/>
      <c r="E84" s="25"/>
      <c r="F84" s="25"/>
      <c r="G84" s="25"/>
      <c r="H84" s="25"/>
    </row>
    <row r="85" spans="1:8" ht="17" customHeight="1">
      <c r="A85" s="25"/>
      <c r="B85" s="25"/>
      <c r="C85" s="25"/>
      <c r="D85" s="25"/>
      <c r="E85" s="25"/>
      <c r="F85" s="25"/>
      <c r="G85" s="25"/>
      <c r="H85" s="25"/>
    </row>
    <row r="86" spans="1:8" ht="17" customHeight="1">
      <c r="A86" s="25"/>
      <c r="B86" s="25"/>
      <c r="C86" s="25"/>
      <c r="D86" s="25"/>
      <c r="E86" s="25"/>
      <c r="F86" s="25"/>
      <c r="G86" s="25"/>
      <c r="H86" s="25"/>
    </row>
    <row r="87" spans="1:8" ht="17" customHeight="1">
      <c r="A87" s="25"/>
      <c r="B87" s="25"/>
      <c r="C87" s="25"/>
      <c r="D87" s="25"/>
      <c r="E87" s="25"/>
      <c r="F87" s="25"/>
      <c r="G87" s="25"/>
      <c r="H87" s="25"/>
    </row>
    <row r="88" spans="1:8" ht="17" customHeight="1">
      <c r="A88" s="25"/>
      <c r="B88" s="25"/>
      <c r="C88" s="25"/>
      <c r="D88" s="25"/>
      <c r="E88" s="25"/>
      <c r="F88" s="25"/>
      <c r="G88" s="25"/>
      <c r="H88" s="25"/>
    </row>
    <row r="89" spans="1:8" ht="17" customHeight="1">
      <c r="A89" s="25"/>
      <c r="B89" s="25"/>
      <c r="C89" s="25"/>
      <c r="D89" s="25"/>
      <c r="E89" s="25"/>
      <c r="F89" s="25"/>
      <c r="G89" s="25"/>
      <c r="H89" s="25"/>
    </row>
    <row r="90" spans="1:8" ht="17" customHeight="1">
      <c r="A90" s="25"/>
      <c r="B90" s="25"/>
      <c r="C90" s="25"/>
      <c r="D90" s="25"/>
      <c r="E90" s="25"/>
      <c r="F90" s="25"/>
      <c r="G90" s="25"/>
      <c r="H90" s="25"/>
    </row>
    <row r="91" spans="1:8" ht="17" customHeight="1">
      <c r="A91" s="25"/>
      <c r="B91" s="25"/>
      <c r="C91" s="25"/>
      <c r="D91" s="25"/>
      <c r="E91" s="25"/>
      <c r="F91" s="25"/>
      <c r="G91" s="25"/>
      <c r="H91" s="25"/>
    </row>
    <row r="92" spans="1:8" ht="17" customHeight="1">
      <c r="A92" s="25"/>
      <c r="B92" s="25"/>
      <c r="C92" s="25"/>
      <c r="D92" s="25"/>
      <c r="E92" s="25"/>
      <c r="F92" s="25"/>
      <c r="G92" s="25"/>
      <c r="H92" s="25"/>
    </row>
    <row r="93" spans="1:8" ht="17" customHeight="1">
      <c r="A93" s="25"/>
      <c r="B93" s="25"/>
      <c r="C93" s="25"/>
      <c r="D93" s="25"/>
      <c r="E93" s="25"/>
      <c r="F93" s="25"/>
      <c r="G93" s="25"/>
      <c r="H93" s="25"/>
    </row>
    <row r="94" spans="1:8" ht="17" customHeight="1">
      <c r="A94" s="25"/>
      <c r="B94" s="25"/>
      <c r="C94" s="25"/>
      <c r="D94" s="25"/>
      <c r="E94" s="25"/>
      <c r="F94" s="25"/>
      <c r="G94" s="25"/>
      <c r="H94" s="25"/>
    </row>
    <row r="95" spans="1:8" ht="17" customHeight="1">
      <c r="A95" s="25"/>
      <c r="B95" s="25"/>
      <c r="C95" s="25"/>
      <c r="D95" s="25"/>
      <c r="E95" s="25"/>
      <c r="F95" s="25"/>
      <c r="G95" s="25"/>
      <c r="H95" s="25"/>
    </row>
    <row r="96" spans="1:8" ht="17" customHeight="1">
      <c r="A96" s="25"/>
      <c r="B96" s="25"/>
      <c r="C96" s="25"/>
      <c r="D96" s="25"/>
      <c r="E96" s="25"/>
      <c r="F96" s="25"/>
      <c r="G96" s="25"/>
      <c r="H96" s="25"/>
    </row>
    <row r="97" spans="1:8" ht="17" customHeight="1">
      <c r="A97" s="25"/>
      <c r="B97" s="25"/>
      <c r="C97" s="25"/>
      <c r="D97" s="25"/>
      <c r="E97" s="25"/>
      <c r="F97" s="25"/>
      <c r="G97" s="25"/>
      <c r="H97" s="25"/>
    </row>
    <row r="98" spans="1:8" ht="17" customHeight="1">
      <c r="A98" s="25"/>
      <c r="B98" s="25"/>
      <c r="C98" s="25"/>
      <c r="D98" s="25"/>
      <c r="E98" s="25"/>
      <c r="F98" s="25"/>
      <c r="G98" s="25"/>
      <c r="H98" s="25"/>
    </row>
    <row r="99" spans="1:8" ht="17" customHeight="1">
      <c r="A99" s="25"/>
      <c r="B99" s="25"/>
      <c r="C99" s="25"/>
      <c r="D99" s="25"/>
      <c r="E99" s="25"/>
      <c r="F99" s="25"/>
      <c r="G99" s="25"/>
      <c r="H99" s="25"/>
    </row>
    <row r="100" spans="1:8" ht="17" customHeight="1">
      <c r="A100" s="25"/>
      <c r="B100" s="25"/>
      <c r="C100" s="25"/>
      <c r="D100" s="25"/>
      <c r="E100" s="25"/>
      <c r="F100" s="25"/>
      <c r="G100" s="25"/>
      <c r="H100" s="25"/>
    </row>
    <row r="101" spans="1:8" ht="17" customHeight="1">
      <c r="A101" s="25"/>
      <c r="B101" s="25"/>
      <c r="C101" s="25"/>
      <c r="D101" s="25"/>
      <c r="E101" s="25"/>
      <c r="F101" s="25"/>
      <c r="G101" s="25"/>
      <c r="H101" s="25"/>
    </row>
    <row r="102" spans="1:8" ht="17" customHeight="1">
      <c r="A102" s="25"/>
      <c r="B102" s="25"/>
      <c r="C102" s="25"/>
      <c r="D102" s="25"/>
      <c r="E102" s="25"/>
      <c r="F102" s="25"/>
      <c r="G102" s="25"/>
      <c r="H102" s="25"/>
    </row>
    <row r="103" spans="1:8" ht="17" customHeight="1">
      <c r="A103" s="25"/>
      <c r="B103" s="25"/>
      <c r="C103" s="25"/>
      <c r="D103" s="25"/>
      <c r="E103" s="25"/>
      <c r="F103" s="25"/>
      <c r="G103" s="25"/>
      <c r="H103" s="25"/>
    </row>
    <row r="104" spans="1:8" ht="17" customHeight="1">
      <c r="A104" s="25"/>
      <c r="B104" s="25"/>
      <c r="C104" s="25"/>
      <c r="D104" s="25"/>
      <c r="E104" s="25"/>
      <c r="F104" s="25"/>
      <c r="G104" s="25"/>
      <c r="H104" s="25"/>
    </row>
    <row r="105" spans="1:8" ht="17" customHeight="1">
      <c r="A105" s="25"/>
      <c r="B105" s="25"/>
      <c r="C105" s="25"/>
      <c r="D105" s="25"/>
      <c r="E105" s="25"/>
      <c r="F105" s="25"/>
      <c r="G105" s="25"/>
      <c r="H105" s="25"/>
    </row>
    <row r="106" spans="1:8" ht="17" customHeight="1">
      <c r="A106" s="25"/>
      <c r="B106" s="25"/>
      <c r="C106" s="25"/>
      <c r="D106" s="25"/>
      <c r="E106" s="25"/>
      <c r="F106" s="25"/>
      <c r="G106" s="25"/>
      <c r="H106" s="25"/>
    </row>
    <row r="107" spans="1:8" ht="17" customHeight="1">
      <c r="A107" s="25"/>
      <c r="B107" s="25"/>
      <c r="C107" s="25"/>
      <c r="D107" s="25"/>
      <c r="E107" s="25"/>
      <c r="F107" s="25"/>
      <c r="G107" s="25"/>
      <c r="H107" s="25"/>
    </row>
    <row r="108" spans="1:8" ht="17" customHeight="1">
      <c r="A108" s="25"/>
      <c r="B108" s="25"/>
      <c r="C108" s="25"/>
      <c r="D108" s="25"/>
      <c r="E108" s="25"/>
      <c r="F108" s="25"/>
      <c r="G108" s="25"/>
      <c r="H108" s="25"/>
    </row>
    <row r="109" spans="1:8" ht="17" customHeight="1">
      <c r="A109" s="25"/>
      <c r="B109" s="25"/>
      <c r="C109" s="25"/>
      <c r="D109" s="25"/>
      <c r="E109" s="25"/>
      <c r="F109" s="25"/>
      <c r="G109" s="25"/>
      <c r="H109" s="25"/>
    </row>
    <row r="110" spans="1:8" ht="17" customHeight="1">
      <c r="A110" s="25"/>
      <c r="B110" s="25"/>
      <c r="C110" s="25"/>
      <c r="D110" s="25"/>
      <c r="E110" s="25"/>
      <c r="F110" s="25"/>
      <c r="G110" s="25"/>
      <c r="H110" s="25"/>
    </row>
    <row r="111" spans="1:8" ht="17" customHeight="1">
      <c r="A111" s="25"/>
      <c r="B111" s="25"/>
      <c r="C111" s="25"/>
      <c r="D111" s="25"/>
      <c r="E111" s="25"/>
      <c r="F111" s="25"/>
      <c r="G111" s="25"/>
      <c r="H111" s="25"/>
    </row>
    <row r="112" spans="1:8" ht="17" customHeight="1">
      <c r="A112" s="25"/>
      <c r="B112" s="25"/>
      <c r="C112" s="25"/>
      <c r="D112" s="25"/>
      <c r="E112" s="25"/>
      <c r="F112" s="25"/>
      <c r="G112" s="25"/>
      <c r="H112" s="25"/>
    </row>
    <row r="113" spans="1:8" ht="17" customHeight="1">
      <c r="A113" s="25"/>
      <c r="B113" s="25"/>
      <c r="C113" s="25"/>
      <c r="D113" s="25"/>
      <c r="E113" s="25"/>
      <c r="F113" s="25"/>
      <c r="G113" s="25"/>
      <c r="H113" s="25"/>
    </row>
    <row r="114" spans="1:8" ht="17" customHeight="1">
      <c r="A114" s="25"/>
      <c r="B114" s="25"/>
      <c r="C114" s="25"/>
      <c r="D114" s="25"/>
      <c r="E114" s="25"/>
      <c r="F114" s="25"/>
      <c r="G114" s="25"/>
      <c r="H114" s="25"/>
    </row>
    <row r="115" spans="1:8" ht="17" customHeight="1">
      <c r="A115" s="25"/>
      <c r="B115" s="25"/>
      <c r="C115" s="25"/>
      <c r="D115" s="25"/>
      <c r="E115" s="25"/>
      <c r="F115" s="25"/>
      <c r="G115" s="25"/>
      <c r="H115" s="25"/>
    </row>
    <row r="116" spans="1:8" ht="17" customHeight="1">
      <c r="A116" s="25"/>
      <c r="B116" s="25"/>
      <c r="C116" s="25"/>
      <c r="D116" s="25"/>
      <c r="E116" s="25"/>
      <c r="F116" s="25"/>
      <c r="G116" s="25"/>
      <c r="H116" s="25"/>
    </row>
    <row r="117" spans="1:8" ht="17" customHeight="1">
      <c r="A117" s="25"/>
      <c r="B117" s="25"/>
      <c r="C117" s="25"/>
      <c r="D117" s="25"/>
      <c r="E117" s="25"/>
      <c r="F117" s="25"/>
      <c r="G117" s="25"/>
      <c r="H117" s="25"/>
    </row>
    <row r="118" spans="1:8" ht="17" customHeight="1">
      <c r="A118" s="25"/>
      <c r="B118" s="25"/>
      <c r="C118" s="25"/>
      <c r="D118" s="25"/>
      <c r="E118" s="25"/>
      <c r="F118" s="25"/>
      <c r="G118" s="25"/>
      <c r="H118" s="25"/>
    </row>
    <row r="119" spans="1:8" ht="17" customHeight="1">
      <c r="A119" s="25"/>
      <c r="B119" s="25"/>
      <c r="C119" s="25"/>
      <c r="D119" s="25"/>
      <c r="E119" s="25"/>
      <c r="F119" s="25"/>
      <c r="G119" s="25"/>
      <c r="H119" s="25"/>
    </row>
    <row r="120" spans="1:8" ht="17" customHeight="1">
      <c r="A120" s="25"/>
      <c r="B120" s="25"/>
      <c r="C120" s="25"/>
      <c r="D120" s="25"/>
      <c r="E120" s="25"/>
      <c r="F120" s="25"/>
      <c r="G120" s="25"/>
      <c r="H120" s="25"/>
    </row>
    <row r="121" spans="1:8" ht="17" customHeight="1">
      <c r="A121" s="25"/>
      <c r="B121" s="25"/>
      <c r="C121" s="25"/>
      <c r="D121" s="25"/>
      <c r="E121" s="25"/>
      <c r="F121" s="25"/>
      <c r="G121" s="25"/>
      <c r="H121" s="25"/>
    </row>
    <row r="122" spans="1:8" ht="17" customHeight="1">
      <c r="A122" s="25"/>
      <c r="B122" s="25"/>
      <c r="C122" s="25"/>
      <c r="D122" s="25"/>
      <c r="E122" s="25"/>
      <c r="F122" s="25"/>
      <c r="G122" s="25"/>
      <c r="H122" s="25"/>
    </row>
    <row r="123" spans="1:8" ht="17" customHeight="1">
      <c r="A123" s="25"/>
      <c r="B123" s="25"/>
      <c r="C123" s="25"/>
      <c r="D123" s="25"/>
      <c r="E123" s="25"/>
      <c r="F123" s="25"/>
      <c r="G123" s="25"/>
      <c r="H123" s="25"/>
    </row>
    <row r="124" spans="1:8" ht="17" customHeight="1">
      <c r="A124" s="25"/>
      <c r="B124" s="25"/>
      <c r="C124" s="25"/>
      <c r="D124" s="25"/>
      <c r="E124" s="25"/>
      <c r="F124" s="25"/>
      <c r="G124" s="25"/>
      <c r="H124" s="25"/>
    </row>
    <row r="125" spans="1:8" ht="17" customHeight="1">
      <c r="A125" s="25"/>
      <c r="B125" s="25"/>
      <c r="C125" s="25"/>
      <c r="D125" s="25"/>
      <c r="E125" s="25"/>
      <c r="F125" s="25"/>
      <c r="G125" s="25"/>
      <c r="H125" s="25"/>
    </row>
    <row r="126" spans="1:8" ht="17" customHeight="1">
      <c r="A126" s="25"/>
      <c r="B126" s="25"/>
      <c r="C126" s="25"/>
      <c r="D126" s="25"/>
      <c r="E126" s="25"/>
      <c r="F126" s="25"/>
      <c r="G126" s="25"/>
      <c r="H126" s="25"/>
    </row>
    <row r="127" spans="1:8" ht="17" customHeight="1">
      <c r="A127" s="25"/>
      <c r="B127" s="25"/>
      <c r="C127" s="25"/>
      <c r="D127" s="25"/>
      <c r="E127" s="25"/>
      <c r="F127" s="25"/>
      <c r="G127" s="25"/>
      <c r="H127" s="25"/>
    </row>
    <row r="128" spans="1:8" ht="17" customHeight="1">
      <c r="A128" s="25"/>
      <c r="B128" s="25"/>
      <c r="C128" s="25"/>
      <c r="D128" s="25"/>
      <c r="E128" s="25"/>
      <c r="F128" s="25"/>
      <c r="G128" s="25"/>
      <c r="H128" s="25"/>
    </row>
    <row r="129" spans="1:8" ht="17" customHeight="1">
      <c r="A129" s="25"/>
      <c r="B129" s="25"/>
      <c r="C129" s="25"/>
      <c r="D129" s="25"/>
      <c r="E129" s="25"/>
      <c r="F129" s="25"/>
      <c r="G129" s="25"/>
      <c r="H129" s="25"/>
    </row>
    <row r="130" spans="1:8" ht="17" customHeight="1">
      <c r="A130" s="25"/>
      <c r="B130" s="25"/>
      <c r="C130" s="25"/>
      <c r="D130" s="25"/>
      <c r="E130" s="25"/>
      <c r="F130" s="25"/>
      <c r="G130" s="25"/>
      <c r="H130" s="25"/>
    </row>
    <row r="131" spans="1:8" ht="17" customHeight="1">
      <c r="A131" s="25"/>
      <c r="B131" s="25"/>
      <c r="C131" s="25"/>
      <c r="D131" s="25"/>
      <c r="E131" s="25"/>
      <c r="F131" s="25"/>
      <c r="G131" s="25"/>
      <c r="H131" s="25"/>
    </row>
    <row r="132" spans="1:8" ht="17" customHeight="1">
      <c r="A132" s="25"/>
      <c r="B132" s="25"/>
      <c r="C132" s="25"/>
      <c r="D132" s="25"/>
      <c r="E132" s="25"/>
      <c r="F132" s="25"/>
      <c r="G132" s="25"/>
      <c r="H132" s="25"/>
    </row>
    <row r="133" spans="1:8" ht="17" customHeight="1">
      <c r="A133" s="25"/>
      <c r="B133" s="25"/>
      <c r="C133" s="25"/>
      <c r="D133" s="25"/>
      <c r="E133" s="25"/>
      <c r="F133" s="25"/>
      <c r="G133" s="25"/>
      <c r="H133" s="25"/>
    </row>
    <row r="134" spans="1:8" ht="17" customHeight="1">
      <c r="A134" s="25"/>
      <c r="B134" s="25"/>
      <c r="C134" s="25"/>
      <c r="D134" s="25"/>
      <c r="E134" s="25"/>
      <c r="F134" s="25"/>
      <c r="G134" s="25"/>
      <c r="H134" s="25"/>
    </row>
    <row r="135" spans="1:8" ht="17" customHeight="1">
      <c r="A135" s="25"/>
      <c r="B135" s="25"/>
      <c r="C135" s="25"/>
      <c r="D135" s="25"/>
      <c r="E135" s="25"/>
      <c r="F135" s="25"/>
      <c r="G135" s="25"/>
      <c r="H135" s="25"/>
    </row>
    <row r="136" spans="1:8" ht="17" customHeight="1">
      <c r="A136" s="25"/>
      <c r="B136" s="25"/>
      <c r="C136" s="25"/>
      <c r="D136" s="25"/>
      <c r="E136" s="25"/>
      <c r="F136" s="25"/>
      <c r="G136" s="25"/>
      <c r="H136" s="25"/>
    </row>
    <row r="137" spans="1:8" ht="17" customHeight="1">
      <c r="A137" s="25"/>
      <c r="B137" s="25"/>
      <c r="C137" s="25"/>
      <c r="D137" s="25"/>
      <c r="E137" s="25"/>
      <c r="F137" s="25"/>
      <c r="G137" s="25"/>
      <c r="H137" s="25"/>
    </row>
    <row r="138" spans="1:8" ht="17" customHeight="1">
      <c r="A138" s="25"/>
      <c r="B138" s="25"/>
      <c r="C138" s="25"/>
      <c r="D138" s="25"/>
      <c r="E138" s="25"/>
      <c r="F138" s="25"/>
      <c r="G138" s="25"/>
      <c r="H138" s="25"/>
    </row>
    <row r="139" spans="1:8" ht="17" customHeight="1">
      <c r="A139" s="25"/>
      <c r="B139" s="25"/>
      <c r="C139" s="25"/>
      <c r="D139" s="25"/>
      <c r="E139" s="25"/>
      <c r="F139" s="25"/>
      <c r="G139" s="25"/>
      <c r="H139" s="25"/>
    </row>
    <row r="140" spans="1:8" ht="17" customHeight="1">
      <c r="A140" s="25"/>
      <c r="B140" s="25"/>
      <c r="C140" s="25"/>
      <c r="D140" s="25"/>
      <c r="E140" s="25"/>
      <c r="F140" s="25"/>
      <c r="G140" s="25"/>
      <c r="H140" s="25"/>
    </row>
    <row r="141" spans="1:8" ht="17" customHeight="1">
      <c r="A141" s="25"/>
      <c r="B141" s="25"/>
      <c r="C141" s="25"/>
      <c r="D141" s="25"/>
      <c r="E141" s="25"/>
      <c r="F141" s="25"/>
      <c r="G141" s="25"/>
      <c r="H141" s="25"/>
    </row>
    <row r="142" spans="1:8" ht="17" customHeight="1">
      <c r="A142" s="25"/>
      <c r="B142" s="25"/>
      <c r="C142" s="25"/>
      <c r="D142" s="25"/>
      <c r="E142" s="25"/>
      <c r="F142" s="25"/>
      <c r="G142" s="25"/>
      <c r="H142" s="25"/>
    </row>
    <row r="143" spans="1:8" ht="17" customHeight="1">
      <c r="A143" s="25"/>
      <c r="B143" s="25"/>
      <c r="C143" s="25"/>
      <c r="D143" s="25"/>
      <c r="E143" s="25"/>
      <c r="F143" s="25"/>
      <c r="G143" s="25"/>
      <c r="H143" s="25"/>
    </row>
    <row r="144" spans="1:8" ht="17" customHeight="1">
      <c r="A144" s="25"/>
      <c r="B144" s="25"/>
      <c r="C144" s="25"/>
      <c r="D144" s="25"/>
      <c r="E144" s="25"/>
      <c r="F144" s="25"/>
      <c r="G144" s="25"/>
      <c r="H144" s="25"/>
    </row>
    <row r="145" spans="1:8" ht="17" customHeight="1">
      <c r="A145" s="25"/>
      <c r="B145" s="25"/>
      <c r="C145" s="25"/>
      <c r="D145" s="25"/>
      <c r="E145" s="25"/>
      <c r="F145" s="25"/>
      <c r="G145" s="25"/>
      <c r="H145" s="25"/>
    </row>
    <row r="146" spans="1:8" ht="17" customHeight="1">
      <c r="A146" s="25"/>
      <c r="B146" s="25"/>
      <c r="C146" s="25"/>
      <c r="D146" s="25"/>
      <c r="E146" s="25"/>
      <c r="F146" s="25"/>
      <c r="G146" s="25"/>
      <c r="H146" s="25"/>
    </row>
    <row r="147" spans="1:8" ht="17" customHeight="1">
      <c r="A147" s="25"/>
      <c r="B147" s="25"/>
      <c r="C147" s="25"/>
      <c r="D147" s="25"/>
      <c r="E147" s="25"/>
      <c r="F147" s="25"/>
      <c r="G147" s="25"/>
      <c r="H147" s="25"/>
    </row>
    <row r="148" spans="1:8" ht="17" customHeight="1">
      <c r="A148" s="25"/>
      <c r="B148" s="25"/>
      <c r="C148" s="25"/>
      <c r="D148" s="25"/>
      <c r="E148" s="25"/>
      <c r="F148" s="25"/>
      <c r="G148" s="25"/>
      <c r="H148" s="25"/>
    </row>
    <row r="149" spans="1:8" ht="17" customHeight="1">
      <c r="A149" s="25"/>
      <c r="B149" s="25"/>
      <c r="C149" s="25"/>
      <c r="D149" s="25"/>
      <c r="E149" s="25"/>
      <c r="F149" s="25"/>
      <c r="G149" s="25"/>
      <c r="H149" s="25"/>
    </row>
    <row r="150" spans="1:8" ht="17" customHeight="1">
      <c r="A150" s="25"/>
      <c r="B150" s="25"/>
      <c r="C150" s="25"/>
      <c r="D150" s="25"/>
      <c r="E150" s="25"/>
      <c r="F150" s="25"/>
      <c r="G150" s="25"/>
      <c r="H150" s="25"/>
    </row>
    <row r="151" spans="1:8" ht="17" customHeight="1">
      <c r="A151" s="25"/>
      <c r="B151" s="25"/>
      <c r="C151" s="25"/>
      <c r="D151" s="25"/>
      <c r="E151" s="25"/>
      <c r="F151" s="25"/>
      <c r="G151" s="25"/>
      <c r="H151" s="25"/>
    </row>
    <row r="152" spans="1:8" ht="17" customHeight="1">
      <c r="A152" s="25"/>
      <c r="B152" s="25"/>
      <c r="C152" s="25"/>
      <c r="D152" s="25"/>
      <c r="E152" s="25"/>
      <c r="F152" s="25"/>
      <c r="G152" s="25"/>
      <c r="H152" s="25"/>
    </row>
    <row r="153" spans="1:8" ht="17" customHeight="1">
      <c r="A153" s="25"/>
      <c r="B153" s="25"/>
      <c r="C153" s="25"/>
      <c r="D153" s="25"/>
      <c r="E153" s="25"/>
      <c r="F153" s="25"/>
      <c r="G153" s="25"/>
      <c r="H153" s="25"/>
    </row>
    <row r="154" spans="1:8" ht="17" customHeight="1">
      <c r="B154" s="3"/>
      <c r="C154" s="3"/>
      <c r="D154" s="3"/>
      <c r="E154" s="3"/>
      <c r="F154" s="5"/>
      <c r="G154" s="5"/>
      <c r="H154" s="5"/>
    </row>
    <row r="155" spans="1:8" ht="17" customHeight="1">
      <c r="B155" s="3"/>
      <c r="C155" s="3"/>
      <c r="D155" s="3"/>
      <c r="E155" s="3"/>
      <c r="F155" s="5"/>
      <c r="G155" s="5"/>
      <c r="H155" s="5"/>
    </row>
  </sheetData>
  <phoneticPr fontId="3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AF3A9E-6706-4DA3-9B86-B8F9551EA1C9}">
  <dimension ref="A1:AN104"/>
  <sheetViews>
    <sheetView zoomScale="70" zoomScaleNormal="70" workbookViewId="0">
      <pane xSplit="2" topLeftCell="C1" activePane="topRight" state="frozen"/>
      <selection pane="topRight" activeCell="B11" sqref="B11"/>
    </sheetView>
  </sheetViews>
  <sheetFormatPr defaultColWidth="37.90625" defaultRowHeight="14"/>
  <cols>
    <col min="1" max="1" width="25.81640625" style="46" customWidth="1"/>
    <col min="2" max="2" width="32.08984375" style="46" customWidth="1"/>
    <col min="3" max="3" width="13.36328125" style="46" customWidth="1"/>
    <col min="4" max="4" width="13.08984375" style="47" customWidth="1"/>
    <col min="5" max="5" width="8.36328125" style="45" bestFit="1" customWidth="1"/>
    <col min="6" max="6" width="39.1796875" style="46" bestFit="1" customWidth="1"/>
    <col min="7" max="7" width="41.90625" style="46" bestFit="1" customWidth="1"/>
    <col min="8" max="8" width="11.6328125" style="46" bestFit="1" customWidth="1"/>
    <col min="9" max="9" width="14.6328125" style="46" bestFit="1" customWidth="1"/>
    <col min="10" max="10" width="18.54296875" style="46" customWidth="1"/>
    <col min="11" max="11" width="34.36328125" style="46" bestFit="1" customWidth="1"/>
    <col min="12" max="12" width="17.7265625" style="46" bestFit="1" customWidth="1"/>
    <col min="13" max="13" width="16.1796875" style="46" bestFit="1" customWidth="1"/>
    <col min="14" max="14" width="14.7265625" style="46" bestFit="1" customWidth="1"/>
    <col min="15" max="15" width="16.1796875" style="46" bestFit="1" customWidth="1"/>
    <col min="16" max="16" width="33.453125" style="46" bestFit="1" customWidth="1"/>
    <col min="17" max="17" width="24.54296875" style="46" bestFit="1" customWidth="1"/>
    <col min="18" max="18" width="34.90625" style="46" bestFit="1" customWidth="1"/>
    <col min="19" max="19" width="58.90625" style="46" bestFit="1" customWidth="1"/>
    <col min="20" max="20" width="64.90625" style="46" bestFit="1" customWidth="1"/>
    <col min="21" max="21" width="81.90625" style="46" bestFit="1" customWidth="1"/>
    <col min="22" max="22" width="71" style="46" bestFit="1" customWidth="1"/>
    <col min="23" max="23" width="75.81640625" style="46" bestFit="1" customWidth="1"/>
    <col min="24" max="24" width="72.90625" style="46" bestFit="1" customWidth="1"/>
    <col min="25" max="25" width="11.6328125" style="46" customWidth="1"/>
    <col min="26" max="26" width="24" style="46" bestFit="1" customWidth="1"/>
    <col min="27" max="27" width="24.90625" style="46" bestFit="1" customWidth="1"/>
    <col min="28" max="28" width="14.08984375" style="46" bestFit="1" customWidth="1"/>
    <col min="29" max="29" width="29.7265625" style="46" bestFit="1" customWidth="1"/>
    <col min="30" max="30" width="66.81640625" style="46" bestFit="1" customWidth="1"/>
    <col min="31" max="31" width="34" style="46" bestFit="1" customWidth="1"/>
    <col min="32" max="32" width="45.90625" style="46" bestFit="1" customWidth="1"/>
    <col min="33" max="33" width="44" style="46" bestFit="1" customWidth="1"/>
    <col min="34" max="34" width="43.6328125" style="46" bestFit="1" customWidth="1"/>
    <col min="35" max="35" width="47.453125" style="46" bestFit="1" customWidth="1"/>
    <col min="36" max="36" width="70.36328125" style="46" bestFit="1" customWidth="1"/>
    <col min="37" max="37" width="69.1796875" style="46" bestFit="1" customWidth="1"/>
    <col min="38" max="38" width="99.7265625" style="46" bestFit="1" customWidth="1"/>
    <col min="39" max="39" width="84.90625" style="46" bestFit="1" customWidth="1"/>
    <col min="40" max="40" width="54.54296875" style="46" bestFit="1" customWidth="1"/>
    <col min="41" max="16384" width="37.90625" style="46"/>
  </cols>
  <sheetData>
    <row r="1" spans="1:40" s="32" customFormat="1" ht="14.5" customHeight="1">
      <c r="A1" s="31"/>
      <c r="B1" s="31"/>
      <c r="C1" s="85" t="s">
        <v>29</v>
      </c>
      <c r="D1" s="86"/>
      <c r="E1" s="86"/>
      <c r="F1" s="86"/>
      <c r="G1" s="86"/>
      <c r="H1" s="86"/>
      <c r="I1" s="86"/>
      <c r="J1" s="86"/>
      <c r="K1" s="86" t="s">
        <v>31</v>
      </c>
      <c r="L1" s="86"/>
      <c r="M1" s="86"/>
      <c r="N1" s="86"/>
      <c r="O1" s="86"/>
      <c r="P1" s="86"/>
      <c r="Q1" s="86"/>
      <c r="R1" s="86"/>
      <c r="S1" s="86" t="s">
        <v>32</v>
      </c>
      <c r="T1" s="86"/>
      <c r="U1" s="86"/>
      <c r="V1" s="86"/>
      <c r="W1" s="86"/>
      <c r="X1" s="86"/>
      <c r="Y1" s="86" t="s">
        <v>41</v>
      </c>
      <c r="Z1" s="86"/>
      <c r="AA1" s="95"/>
      <c r="AB1" s="97" t="s">
        <v>35</v>
      </c>
      <c r="AC1" s="98"/>
      <c r="AD1" s="86" t="s">
        <v>36</v>
      </c>
      <c r="AE1" s="86"/>
      <c r="AF1" s="86"/>
      <c r="AG1" s="86"/>
      <c r="AH1" s="86"/>
      <c r="AI1" s="86"/>
      <c r="AJ1" s="86" t="s">
        <v>37</v>
      </c>
      <c r="AK1" s="86"/>
      <c r="AL1" s="86"/>
      <c r="AM1" s="89" t="s">
        <v>45</v>
      </c>
      <c r="AN1" s="90"/>
    </row>
    <row r="2" spans="1:40" s="32" customFormat="1" ht="14.5" customHeight="1">
      <c r="A2" s="31"/>
      <c r="B2" s="31"/>
      <c r="C2" s="85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95"/>
      <c r="AB2" s="85"/>
      <c r="AC2" s="86"/>
      <c r="AD2" s="86"/>
      <c r="AE2" s="86"/>
      <c r="AF2" s="86"/>
      <c r="AG2" s="86"/>
      <c r="AH2" s="86"/>
      <c r="AI2" s="86"/>
      <c r="AJ2" s="86"/>
      <c r="AK2" s="86"/>
      <c r="AL2" s="86"/>
      <c r="AM2" s="91"/>
      <c r="AN2" s="92"/>
    </row>
    <row r="3" spans="1:40" s="32" customFormat="1" ht="14.5" customHeight="1" thickBot="1">
      <c r="A3" s="31"/>
      <c r="B3" s="31"/>
      <c r="C3" s="87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96"/>
      <c r="AB3" s="87"/>
      <c r="AC3" s="88"/>
      <c r="AD3" s="88"/>
      <c r="AE3" s="88"/>
      <c r="AF3" s="88"/>
      <c r="AG3" s="88"/>
      <c r="AH3" s="88"/>
      <c r="AI3" s="88"/>
      <c r="AJ3" s="86"/>
      <c r="AK3" s="86"/>
      <c r="AL3" s="86"/>
      <c r="AM3" s="93"/>
      <c r="AN3" s="94"/>
    </row>
    <row r="4" spans="1:40" s="38" customFormat="1">
      <c r="A4" s="33" t="s">
        <v>28</v>
      </c>
      <c r="B4" s="33" t="s">
        <v>0</v>
      </c>
      <c r="C4" s="33" t="s">
        <v>1</v>
      </c>
      <c r="D4" s="34" t="s">
        <v>60</v>
      </c>
      <c r="E4" s="35" t="s">
        <v>14</v>
      </c>
      <c r="F4" s="34" t="s">
        <v>48</v>
      </c>
      <c r="G4" s="36" t="s">
        <v>11</v>
      </c>
      <c r="H4" s="33" t="s">
        <v>10</v>
      </c>
      <c r="I4" s="33" t="s">
        <v>2</v>
      </c>
      <c r="J4" s="33" t="s">
        <v>3</v>
      </c>
      <c r="K4" s="34" t="s">
        <v>59</v>
      </c>
      <c r="L4" s="33" t="s">
        <v>4</v>
      </c>
      <c r="M4" s="36" t="s">
        <v>7</v>
      </c>
      <c r="N4" s="33" t="s">
        <v>5</v>
      </c>
      <c r="O4" s="33" t="s">
        <v>6</v>
      </c>
      <c r="P4" s="33" t="s">
        <v>49</v>
      </c>
      <c r="Q4" s="33" t="s">
        <v>15</v>
      </c>
      <c r="R4" s="36" t="s">
        <v>30</v>
      </c>
      <c r="S4" s="36" t="s">
        <v>16</v>
      </c>
      <c r="T4" s="36" t="s">
        <v>17</v>
      </c>
      <c r="U4" s="36" t="s">
        <v>18</v>
      </c>
      <c r="V4" s="36" t="s">
        <v>19</v>
      </c>
      <c r="W4" s="36" t="s">
        <v>20</v>
      </c>
      <c r="X4" s="36" t="s">
        <v>21</v>
      </c>
      <c r="Y4" s="37" t="s">
        <v>38</v>
      </c>
      <c r="Z4" s="37" t="s">
        <v>39</v>
      </c>
      <c r="AA4" s="37" t="s">
        <v>40</v>
      </c>
      <c r="AB4" s="36" t="s">
        <v>33</v>
      </c>
      <c r="AC4" s="36" t="s">
        <v>34</v>
      </c>
      <c r="AD4" s="36" t="s">
        <v>22</v>
      </c>
      <c r="AE4" s="36" t="s">
        <v>23</v>
      </c>
      <c r="AF4" s="36" t="s">
        <v>24</v>
      </c>
      <c r="AG4" s="36" t="s">
        <v>25</v>
      </c>
      <c r="AH4" s="36" t="s">
        <v>26</v>
      </c>
      <c r="AI4" s="36" t="s">
        <v>27</v>
      </c>
      <c r="AJ4" s="33" t="s">
        <v>47</v>
      </c>
      <c r="AK4" s="33" t="s">
        <v>42</v>
      </c>
      <c r="AL4" s="33" t="s">
        <v>46</v>
      </c>
      <c r="AM4" s="33" t="s">
        <v>43</v>
      </c>
      <c r="AN4" s="33" t="s">
        <v>44</v>
      </c>
    </row>
    <row r="5" spans="1:40" s="42" customFormat="1">
      <c r="A5" s="39"/>
      <c r="B5" s="39"/>
      <c r="C5" s="39"/>
      <c r="D5" s="40"/>
      <c r="E5" s="41" t="str">
        <f ca="1">IF(ISBLANK(Tabel3[[#This Row],[Fødselsdato ((dd-mm-åå))]]),"",DATEDIF(Tabel3[[#This Row],[Fødselsdato ((dd-mm-åå))]],TODAY(),"y"))</f>
        <v/>
      </c>
      <c r="F5" s="39"/>
      <c r="G5" s="39"/>
      <c r="H5" s="39"/>
      <c r="I5" s="39"/>
      <c r="J5" s="39"/>
      <c r="K5" s="40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</row>
    <row r="6" spans="1:40" s="42" customFormat="1">
      <c r="A6" s="39"/>
      <c r="B6" s="39"/>
      <c r="C6" s="39"/>
      <c r="D6" s="40"/>
      <c r="E6" s="41" t="str">
        <f ca="1">IF(ISBLANK(Tabel3[[#This Row],[Fødselsdato ((dd-mm-åå))]]),"",DATEDIF(Tabel3[[#This Row],[Fødselsdato ((dd-mm-åå))]],TODAY(),"y"))</f>
        <v/>
      </c>
      <c r="F6" s="39"/>
      <c r="G6" s="39"/>
      <c r="H6" s="39"/>
      <c r="I6" s="39"/>
      <c r="J6" s="39"/>
      <c r="K6" s="40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</row>
    <row r="7" spans="1:40" s="42" customFormat="1">
      <c r="A7" s="39"/>
      <c r="B7" s="39"/>
      <c r="C7" s="39"/>
      <c r="D7" s="40"/>
      <c r="E7" s="41" t="str">
        <f ca="1">IF(ISBLANK(Tabel3[[#This Row],[Fødselsdato ((dd-mm-åå))]]),"",DATEDIF(Tabel3[[#This Row],[Fødselsdato ((dd-mm-åå))]],TODAY(),"y"))</f>
        <v/>
      </c>
      <c r="F7" s="39"/>
      <c r="G7" s="39"/>
      <c r="H7" s="39"/>
      <c r="I7" s="39"/>
      <c r="J7" s="39"/>
      <c r="K7" s="40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</row>
    <row r="8" spans="1:40" s="42" customFormat="1">
      <c r="A8" s="39"/>
      <c r="B8" s="39"/>
      <c r="C8" s="39"/>
      <c r="D8" s="40"/>
      <c r="E8" s="41" t="str">
        <f ca="1">IF(ISBLANK(Tabel3[[#This Row],[Fødselsdato ((dd-mm-åå))]]),"",DATEDIF(Tabel3[[#This Row],[Fødselsdato ((dd-mm-åå))]],TODAY(),"y"))</f>
        <v/>
      </c>
      <c r="F8" s="39"/>
      <c r="G8" s="39"/>
      <c r="H8" s="39"/>
      <c r="I8" s="39"/>
      <c r="J8" s="39"/>
      <c r="K8" s="40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</row>
    <row r="9" spans="1:40" s="42" customFormat="1">
      <c r="A9" s="39"/>
      <c r="B9" s="39"/>
      <c r="C9" s="39"/>
      <c r="D9" s="40"/>
      <c r="E9" s="41" t="str">
        <f ca="1">IF(ISBLANK(Tabel3[[#This Row],[Fødselsdato ((dd-mm-åå))]]),"",DATEDIF(Tabel3[[#This Row],[Fødselsdato ((dd-mm-åå))]],TODAY(),"y"))</f>
        <v/>
      </c>
      <c r="F9" s="39"/>
      <c r="G9" s="39"/>
      <c r="H9" s="39"/>
      <c r="I9" s="39"/>
      <c r="J9" s="39"/>
      <c r="K9" s="40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</row>
    <row r="10" spans="1:40" s="42" customFormat="1">
      <c r="A10" s="39"/>
      <c r="B10" s="39"/>
      <c r="C10" s="39"/>
      <c r="D10" s="40"/>
      <c r="E10" s="41" t="str">
        <f ca="1">IF(ISBLANK(Tabel3[[#This Row],[Fødselsdato ((dd-mm-åå))]]),"",DATEDIF(Tabel3[[#This Row],[Fødselsdato ((dd-mm-åå))]],TODAY(),"y"))</f>
        <v/>
      </c>
      <c r="F10" s="39"/>
      <c r="G10" s="39"/>
      <c r="H10" s="39"/>
      <c r="I10" s="39"/>
      <c r="J10" s="39"/>
      <c r="K10" s="40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</row>
    <row r="11" spans="1:40" s="42" customFormat="1">
      <c r="A11" s="39"/>
      <c r="B11" s="39"/>
      <c r="C11" s="39"/>
      <c r="D11" s="40"/>
      <c r="E11" s="41" t="str">
        <f ca="1">IF(ISBLANK(Tabel3[[#This Row],[Fødselsdato ((dd-mm-åå))]]),"",DATEDIF(Tabel3[[#This Row],[Fødselsdato ((dd-mm-åå))]],TODAY(),"y"))</f>
        <v/>
      </c>
      <c r="F11" s="39"/>
      <c r="G11" s="39"/>
      <c r="H11" s="39"/>
      <c r="I11" s="39"/>
      <c r="J11" s="39"/>
      <c r="K11" s="40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</row>
    <row r="12" spans="1:40" s="42" customFormat="1">
      <c r="A12" s="39"/>
      <c r="B12" s="39"/>
      <c r="C12" s="39"/>
      <c r="D12" s="40"/>
      <c r="E12" s="41" t="str">
        <f ca="1">IF(ISBLANK(Tabel3[[#This Row],[Fødselsdato ((dd-mm-åå))]]),"",DATEDIF(Tabel3[[#This Row],[Fødselsdato ((dd-mm-åå))]],TODAY(),"y"))</f>
        <v/>
      </c>
      <c r="F12" s="39"/>
      <c r="G12" s="39"/>
      <c r="H12" s="39"/>
      <c r="I12" s="39"/>
      <c r="J12" s="39"/>
      <c r="K12" s="40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</row>
    <row r="13" spans="1:40" s="42" customFormat="1">
      <c r="A13" s="39"/>
      <c r="B13" s="39"/>
      <c r="C13" s="39"/>
      <c r="D13" s="40"/>
      <c r="E13" s="41" t="str">
        <f ca="1">IF(ISBLANK(Tabel3[[#This Row],[Fødselsdato ((dd-mm-åå))]]),"",DATEDIF(Tabel3[[#This Row],[Fødselsdato ((dd-mm-åå))]],TODAY(),"y"))</f>
        <v/>
      </c>
      <c r="F13" s="39"/>
      <c r="G13" s="39"/>
      <c r="H13" s="39"/>
      <c r="I13" s="39"/>
      <c r="J13" s="39"/>
      <c r="K13" s="40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</row>
    <row r="14" spans="1:40" s="42" customFormat="1">
      <c r="A14" s="39"/>
      <c r="B14" s="39"/>
      <c r="C14" s="39"/>
      <c r="D14" s="40"/>
      <c r="E14" s="41" t="str">
        <f ca="1">IF(ISBLANK(Tabel3[[#This Row],[Fødselsdato ((dd-mm-åå))]]),"",DATEDIF(Tabel3[[#This Row],[Fødselsdato ((dd-mm-åå))]],TODAY(),"y"))</f>
        <v/>
      </c>
      <c r="F14" s="39"/>
      <c r="G14" s="39"/>
      <c r="H14" s="39"/>
      <c r="I14" s="39"/>
      <c r="J14" s="39"/>
      <c r="K14" s="40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</row>
    <row r="15" spans="1:40" s="42" customFormat="1">
      <c r="A15" s="39"/>
      <c r="B15" s="39"/>
      <c r="C15" s="39"/>
      <c r="D15" s="40"/>
      <c r="E15" s="41" t="str">
        <f ca="1">IF(ISBLANK(Tabel3[[#This Row],[Fødselsdato ((dd-mm-åå))]]),"",DATEDIF(Tabel3[[#This Row],[Fødselsdato ((dd-mm-åå))]],TODAY(),"y"))</f>
        <v/>
      </c>
      <c r="F15" s="39"/>
      <c r="G15" s="39"/>
      <c r="H15" s="39"/>
      <c r="I15" s="39"/>
      <c r="J15" s="39"/>
      <c r="K15" s="40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</row>
    <row r="16" spans="1:40" s="42" customFormat="1">
      <c r="A16" s="39"/>
      <c r="B16" s="39"/>
      <c r="C16" s="39"/>
      <c r="D16" s="40"/>
      <c r="E16" s="41" t="str">
        <f ca="1">IF(ISBLANK(Tabel3[[#This Row],[Fødselsdato ((dd-mm-åå))]]),"",DATEDIF(Tabel3[[#This Row],[Fødselsdato ((dd-mm-åå))]],TODAY(),"y"))</f>
        <v/>
      </c>
      <c r="F16" s="39"/>
      <c r="G16" s="39"/>
      <c r="H16" s="39"/>
      <c r="I16" s="39"/>
      <c r="J16" s="39"/>
      <c r="K16" s="40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</row>
    <row r="17" spans="1:40" s="42" customFormat="1">
      <c r="A17" s="39"/>
      <c r="B17" s="39"/>
      <c r="C17" s="39"/>
      <c r="D17" s="40"/>
      <c r="E17" s="41" t="str">
        <f ca="1">IF(ISBLANK(Tabel3[[#This Row],[Fødselsdato ((dd-mm-åå))]]),"",DATEDIF(Tabel3[[#This Row],[Fødselsdato ((dd-mm-åå))]],TODAY(),"y"))</f>
        <v/>
      </c>
      <c r="F17" s="39"/>
      <c r="G17" s="39"/>
      <c r="H17" s="39"/>
      <c r="I17" s="39"/>
      <c r="J17" s="39"/>
      <c r="K17" s="40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</row>
    <row r="18" spans="1:40" s="42" customFormat="1">
      <c r="A18" s="39"/>
      <c r="B18" s="39"/>
      <c r="C18" s="39"/>
      <c r="D18" s="40"/>
      <c r="E18" s="41" t="str">
        <f ca="1">IF(ISBLANK(Tabel3[[#This Row],[Fødselsdato ((dd-mm-åå))]]),"",DATEDIF(Tabel3[[#This Row],[Fødselsdato ((dd-mm-åå))]],TODAY(),"y"))</f>
        <v/>
      </c>
      <c r="F18" s="39"/>
      <c r="G18" s="39"/>
      <c r="H18" s="39"/>
      <c r="I18" s="39"/>
      <c r="J18" s="39"/>
      <c r="K18" s="40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</row>
    <row r="19" spans="1:40" s="42" customFormat="1">
      <c r="A19" s="39"/>
      <c r="B19" s="39"/>
      <c r="C19" s="39"/>
      <c r="D19" s="40"/>
      <c r="E19" s="41" t="str">
        <f ca="1">IF(ISBLANK(Tabel3[[#This Row],[Fødselsdato ((dd-mm-åå))]]),"",DATEDIF(Tabel3[[#This Row],[Fødselsdato ((dd-mm-åå))]],TODAY(),"y"))</f>
        <v/>
      </c>
      <c r="F19" s="39"/>
      <c r="G19" s="39"/>
      <c r="H19" s="39"/>
      <c r="I19" s="39"/>
      <c r="J19" s="39"/>
      <c r="K19" s="40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</row>
    <row r="20" spans="1:40" s="42" customFormat="1">
      <c r="A20" s="39"/>
      <c r="B20" s="39"/>
      <c r="C20" s="39"/>
      <c r="D20" s="40"/>
      <c r="E20" s="41" t="str">
        <f ca="1">IF(ISBLANK(Tabel3[[#This Row],[Fødselsdato ((dd-mm-åå))]]),"",DATEDIF(Tabel3[[#This Row],[Fødselsdato ((dd-mm-åå))]],TODAY(),"y"))</f>
        <v/>
      </c>
      <c r="F20" s="39"/>
      <c r="G20" s="39"/>
      <c r="H20" s="39"/>
      <c r="I20" s="39"/>
      <c r="J20" s="39"/>
      <c r="K20" s="40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</row>
    <row r="21" spans="1:40" s="42" customFormat="1">
      <c r="A21" s="39"/>
      <c r="B21" s="39"/>
      <c r="C21" s="39"/>
      <c r="D21" s="40"/>
      <c r="E21" s="41" t="str">
        <f ca="1">IF(ISBLANK(Tabel3[[#This Row],[Fødselsdato ((dd-mm-åå))]]),"",DATEDIF(Tabel3[[#This Row],[Fødselsdato ((dd-mm-åå))]],TODAY(),"y"))</f>
        <v/>
      </c>
      <c r="F21" s="39"/>
      <c r="G21" s="39"/>
      <c r="H21" s="39"/>
      <c r="I21" s="39"/>
      <c r="J21" s="39"/>
      <c r="K21" s="40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39"/>
      <c r="AJ21" s="39"/>
      <c r="AK21" s="39"/>
      <c r="AL21" s="39"/>
      <c r="AM21" s="39"/>
      <c r="AN21" s="39"/>
    </row>
    <row r="22" spans="1:40" s="42" customFormat="1">
      <c r="A22" s="39"/>
      <c r="B22" s="39"/>
      <c r="C22" s="39"/>
      <c r="D22" s="40"/>
      <c r="E22" s="41" t="str">
        <f ca="1">IF(ISBLANK(Tabel3[[#This Row],[Fødselsdato ((dd-mm-åå))]]),"",DATEDIF(Tabel3[[#This Row],[Fødselsdato ((dd-mm-åå))]],TODAY(),"y"))</f>
        <v/>
      </c>
      <c r="F22" s="39"/>
      <c r="G22" s="39"/>
      <c r="H22" s="39"/>
      <c r="I22" s="39"/>
      <c r="J22" s="39"/>
      <c r="K22" s="40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  <c r="AF22" s="39"/>
      <c r="AG22" s="39"/>
      <c r="AH22" s="39"/>
      <c r="AI22" s="39"/>
      <c r="AJ22" s="39"/>
      <c r="AK22" s="39"/>
      <c r="AL22" s="39"/>
      <c r="AM22" s="39"/>
      <c r="AN22" s="39"/>
    </row>
    <row r="23" spans="1:40" s="42" customFormat="1">
      <c r="A23" s="39"/>
      <c r="B23" s="39"/>
      <c r="C23" s="39"/>
      <c r="D23" s="40"/>
      <c r="E23" s="41" t="str">
        <f ca="1">IF(ISBLANK(Tabel3[[#This Row],[Fødselsdato ((dd-mm-åå))]]),"",DATEDIF(Tabel3[[#This Row],[Fødselsdato ((dd-mm-åå))]],TODAY(),"y"))</f>
        <v/>
      </c>
      <c r="F23" s="39"/>
      <c r="G23" s="39"/>
      <c r="H23" s="39"/>
      <c r="I23" s="39"/>
      <c r="J23" s="39"/>
      <c r="K23" s="40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</row>
    <row r="24" spans="1:40" s="42" customFormat="1">
      <c r="A24" s="39"/>
      <c r="B24" s="39"/>
      <c r="C24" s="39"/>
      <c r="D24" s="40"/>
      <c r="E24" s="41" t="str">
        <f ca="1">IF(ISBLANK(Tabel3[[#This Row],[Fødselsdato ((dd-mm-åå))]]),"",DATEDIF(Tabel3[[#This Row],[Fødselsdato ((dd-mm-åå))]],TODAY(),"y"))</f>
        <v/>
      </c>
      <c r="F24" s="39"/>
      <c r="G24" s="39"/>
      <c r="H24" s="39"/>
      <c r="I24" s="39"/>
      <c r="J24" s="39"/>
      <c r="K24" s="40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39"/>
      <c r="AH24" s="39"/>
      <c r="AI24" s="39"/>
      <c r="AJ24" s="39"/>
      <c r="AK24" s="39"/>
      <c r="AL24" s="39"/>
      <c r="AM24" s="39"/>
      <c r="AN24" s="39"/>
    </row>
    <row r="25" spans="1:40" s="42" customFormat="1">
      <c r="A25" s="39"/>
      <c r="B25" s="39"/>
      <c r="C25" s="39"/>
      <c r="D25" s="40"/>
      <c r="E25" s="41" t="str">
        <f ca="1">IF(ISBLANK(Tabel3[[#This Row],[Fødselsdato ((dd-mm-åå))]]),"",DATEDIF(Tabel3[[#This Row],[Fødselsdato ((dd-mm-åå))]],TODAY(),"y"))</f>
        <v/>
      </c>
      <c r="F25" s="39"/>
      <c r="G25" s="39"/>
      <c r="H25" s="39"/>
      <c r="I25" s="39"/>
      <c r="J25" s="39"/>
      <c r="K25" s="40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</row>
    <row r="26" spans="1:40" s="42" customFormat="1">
      <c r="A26" s="39"/>
      <c r="B26" s="39"/>
      <c r="C26" s="39"/>
      <c r="D26" s="40"/>
      <c r="E26" s="41" t="str">
        <f ca="1">IF(ISBLANK(Tabel3[[#This Row],[Fødselsdato ((dd-mm-åå))]]),"",DATEDIF(Tabel3[[#This Row],[Fødselsdato ((dd-mm-åå))]],TODAY(),"y"))</f>
        <v/>
      </c>
      <c r="F26" s="39"/>
      <c r="G26" s="39"/>
      <c r="H26" s="39"/>
      <c r="I26" s="39"/>
      <c r="J26" s="39"/>
      <c r="K26" s="40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39"/>
      <c r="AJ26" s="39"/>
      <c r="AK26" s="39"/>
      <c r="AL26" s="39"/>
      <c r="AM26" s="39"/>
      <c r="AN26" s="39"/>
    </row>
    <row r="27" spans="1:40" s="42" customFormat="1">
      <c r="A27" s="39"/>
      <c r="B27" s="39"/>
      <c r="C27" s="39"/>
      <c r="D27" s="40"/>
      <c r="E27" s="41" t="str">
        <f ca="1">IF(ISBLANK(Tabel3[[#This Row],[Fødselsdato ((dd-mm-åå))]]),"",DATEDIF(Tabel3[[#This Row],[Fødselsdato ((dd-mm-åå))]],TODAY(),"y"))</f>
        <v/>
      </c>
      <c r="F27" s="39"/>
      <c r="G27" s="39"/>
      <c r="H27" s="39"/>
      <c r="I27" s="39"/>
      <c r="J27" s="39"/>
      <c r="K27" s="40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39"/>
      <c r="AG27" s="39"/>
      <c r="AH27" s="39"/>
      <c r="AI27" s="39"/>
      <c r="AJ27" s="39"/>
      <c r="AK27" s="39"/>
      <c r="AL27" s="39"/>
      <c r="AM27" s="39"/>
      <c r="AN27" s="39"/>
    </row>
    <row r="28" spans="1:40" s="42" customFormat="1">
      <c r="A28" s="39"/>
      <c r="B28" s="39"/>
      <c r="C28" s="39"/>
      <c r="D28" s="40"/>
      <c r="E28" s="41" t="str">
        <f ca="1">IF(ISBLANK(Tabel3[[#This Row],[Fødselsdato ((dd-mm-åå))]]),"",DATEDIF(Tabel3[[#This Row],[Fødselsdato ((dd-mm-åå))]],TODAY(),"y"))</f>
        <v/>
      </c>
      <c r="F28" s="39"/>
      <c r="G28" s="39"/>
      <c r="H28" s="39"/>
      <c r="I28" s="39"/>
      <c r="J28" s="39"/>
      <c r="K28" s="40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</row>
    <row r="29" spans="1:40" s="42" customFormat="1">
      <c r="A29" s="39"/>
      <c r="B29" s="39"/>
      <c r="C29" s="39"/>
      <c r="D29" s="40"/>
      <c r="E29" s="41" t="str">
        <f ca="1">IF(ISBLANK(Tabel3[[#This Row],[Fødselsdato ((dd-mm-åå))]]),"",DATEDIF(Tabel3[[#This Row],[Fødselsdato ((dd-mm-åå))]],TODAY(),"y"))</f>
        <v/>
      </c>
      <c r="F29" s="39"/>
      <c r="G29" s="39"/>
      <c r="H29" s="39"/>
      <c r="I29" s="39"/>
      <c r="J29" s="39"/>
      <c r="K29" s="40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</row>
    <row r="30" spans="1:40" s="42" customFormat="1">
      <c r="A30" s="39"/>
      <c r="B30" s="39"/>
      <c r="C30" s="39"/>
      <c r="D30" s="40"/>
      <c r="E30" s="41" t="str">
        <f ca="1">IF(ISBLANK(Tabel3[[#This Row],[Fødselsdato ((dd-mm-åå))]]),"",DATEDIF(Tabel3[[#This Row],[Fødselsdato ((dd-mm-åå))]],TODAY(),"y"))</f>
        <v/>
      </c>
      <c r="F30" s="39"/>
      <c r="G30" s="39"/>
      <c r="H30" s="39"/>
      <c r="I30" s="39"/>
      <c r="J30" s="39"/>
      <c r="K30" s="40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39"/>
      <c r="AG30" s="39"/>
      <c r="AH30" s="39"/>
      <c r="AI30" s="39"/>
      <c r="AJ30" s="39"/>
      <c r="AK30" s="39"/>
      <c r="AL30" s="39"/>
      <c r="AM30" s="39"/>
      <c r="AN30" s="39"/>
    </row>
    <row r="31" spans="1:40" s="42" customFormat="1">
      <c r="A31" s="39"/>
      <c r="B31" s="39"/>
      <c r="C31" s="39"/>
      <c r="D31" s="40"/>
      <c r="E31" s="41" t="str">
        <f ca="1">IF(ISBLANK(Tabel3[[#This Row],[Fødselsdato ((dd-mm-åå))]]),"",DATEDIF(Tabel3[[#This Row],[Fødselsdato ((dd-mm-åå))]],TODAY(),"y"))</f>
        <v/>
      </c>
      <c r="F31" s="39"/>
      <c r="G31" s="39"/>
      <c r="H31" s="39"/>
      <c r="I31" s="39"/>
      <c r="J31" s="39"/>
      <c r="K31" s="40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</row>
    <row r="32" spans="1:40" s="42" customFormat="1">
      <c r="A32" s="39"/>
      <c r="B32" s="39"/>
      <c r="C32" s="39"/>
      <c r="D32" s="40"/>
      <c r="E32" s="41" t="str">
        <f ca="1">IF(ISBLANK(Tabel3[[#This Row],[Fødselsdato ((dd-mm-åå))]]),"",DATEDIF(Tabel3[[#This Row],[Fødselsdato ((dd-mm-åå))]],TODAY(),"y"))</f>
        <v/>
      </c>
      <c r="F32" s="39"/>
      <c r="G32" s="39"/>
      <c r="H32" s="39"/>
      <c r="I32" s="39"/>
      <c r="J32" s="39"/>
      <c r="K32" s="40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</row>
    <row r="33" spans="1:40" s="42" customFormat="1">
      <c r="A33" s="39"/>
      <c r="B33" s="39"/>
      <c r="C33" s="39"/>
      <c r="D33" s="40"/>
      <c r="E33" s="41" t="str">
        <f ca="1">IF(ISBLANK(Tabel3[[#This Row],[Fødselsdato ((dd-mm-åå))]]),"",DATEDIF(Tabel3[[#This Row],[Fødselsdato ((dd-mm-åå))]],TODAY(),"y"))</f>
        <v/>
      </c>
      <c r="F33" s="39"/>
      <c r="G33" s="39"/>
      <c r="H33" s="39"/>
      <c r="I33" s="39"/>
      <c r="J33" s="39"/>
      <c r="K33" s="40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  <c r="AF33" s="39"/>
      <c r="AG33" s="39"/>
      <c r="AH33" s="39"/>
      <c r="AI33" s="39"/>
      <c r="AJ33" s="39"/>
      <c r="AK33" s="39"/>
      <c r="AL33" s="39"/>
      <c r="AM33" s="39"/>
      <c r="AN33" s="39"/>
    </row>
    <row r="34" spans="1:40" s="42" customFormat="1">
      <c r="A34" s="39"/>
      <c r="B34" s="39"/>
      <c r="C34" s="39"/>
      <c r="D34" s="40"/>
      <c r="E34" s="41" t="str">
        <f ca="1">IF(ISBLANK(Tabel3[[#This Row],[Fødselsdato ((dd-mm-åå))]]),"",DATEDIF(Tabel3[[#This Row],[Fødselsdato ((dd-mm-åå))]],TODAY(),"y"))</f>
        <v/>
      </c>
      <c r="F34" s="39"/>
      <c r="G34" s="39"/>
      <c r="H34" s="39"/>
      <c r="I34" s="39"/>
      <c r="J34" s="39"/>
      <c r="K34" s="40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39"/>
      <c r="AG34" s="39"/>
      <c r="AH34" s="39"/>
      <c r="AI34" s="39"/>
      <c r="AJ34" s="39"/>
      <c r="AK34" s="39"/>
      <c r="AL34" s="39"/>
      <c r="AM34" s="39"/>
      <c r="AN34" s="39"/>
    </row>
    <row r="35" spans="1:40" s="42" customFormat="1">
      <c r="A35" s="39"/>
      <c r="B35" s="39"/>
      <c r="C35" s="39"/>
      <c r="D35" s="40"/>
      <c r="E35" s="41" t="str">
        <f ca="1">IF(ISBLANK(Tabel3[[#This Row],[Fødselsdato ((dd-mm-åå))]]),"",DATEDIF(Tabel3[[#This Row],[Fødselsdato ((dd-mm-åå))]],TODAY(),"y"))</f>
        <v/>
      </c>
      <c r="F35" s="39"/>
      <c r="G35" s="39"/>
      <c r="H35" s="39"/>
      <c r="I35" s="39"/>
      <c r="J35" s="39"/>
      <c r="K35" s="40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  <c r="AI35" s="39"/>
      <c r="AJ35" s="39"/>
      <c r="AK35" s="39"/>
      <c r="AL35" s="39"/>
      <c r="AM35" s="39"/>
      <c r="AN35" s="39"/>
    </row>
    <row r="36" spans="1:40" s="42" customFormat="1">
      <c r="A36" s="39"/>
      <c r="B36" s="39"/>
      <c r="C36" s="39"/>
      <c r="D36" s="40"/>
      <c r="E36" s="41" t="str">
        <f ca="1">IF(ISBLANK(Tabel3[[#This Row],[Fødselsdato ((dd-mm-åå))]]),"",DATEDIF(Tabel3[[#This Row],[Fødselsdato ((dd-mm-åå))]],TODAY(),"y"))</f>
        <v/>
      </c>
      <c r="F36" s="39"/>
      <c r="G36" s="39"/>
      <c r="H36" s="39"/>
      <c r="I36" s="39"/>
      <c r="J36" s="39"/>
      <c r="K36" s="40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39"/>
      <c r="AH36" s="39"/>
      <c r="AI36" s="39"/>
      <c r="AJ36" s="39"/>
      <c r="AK36" s="39"/>
      <c r="AL36" s="39"/>
      <c r="AM36" s="39"/>
      <c r="AN36" s="39"/>
    </row>
    <row r="37" spans="1:40" s="42" customFormat="1">
      <c r="A37" s="39"/>
      <c r="B37" s="39"/>
      <c r="C37" s="39"/>
      <c r="D37" s="40"/>
      <c r="E37" s="41" t="str">
        <f ca="1">IF(ISBLANK(Tabel3[[#This Row],[Fødselsdato ((dd-mm-åå))]]),"",DATEDIF(Tabel3[[#This Row],[Fødselsdato ((dd-mm-åå))]],TODAY(),"y"))</f>
        <v/>
      </c>
      <c r="F37" s="39"/>
      <c r="G37" s="39"/>
      <c r="H37" s="39"/>
      <c r="I37" s="39"/>
      <c r="J37" s="39"/>
      <c r="K37" s="40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39"/>
      <c r="AG37" s="39"/>
      <c r="AH37" s="39"/>
      <c r="AI37" s="39"/>
      <c r="AJ37" s="39"/>
      <c r="AK37" s="39"/>
      <c r="AL37" s="39"/>
      <c r="AM37" s="39"/>
      <c r="AN37" s="39"/>
    </row>
    <row r="38" spans="1:40" s="42" customFormat="1">
      <c r="A38" s="39"/>
      <c r="B38" s="39"/>
      <c r="C38" s="39"/>
      <c r="D38" s="40"/>
      <c r="E38" s="41" t="str">
        <f ca="1">IF(ISBLANK(Tabel3[[#This Row],[Fødselsdato ((dd-mm-åå))]]),"",DATEDIF(Tabel3[[#This Row],[Fødselsdato ((dd-mm-åå))]],TODAY(),"y"))</f>
        <v/>
      </c>
      <c r="F38" s="39"/>
      <c r="G38" s="39"/>
      <c r="H38" s="39"/>
      <c r="I38" s="39"/>
      <c r="J38" s="39"/>
      <c r="K38" s="40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39"/>
      <c r="AJ38" s="39"/>
      <c r="AK38" s="39"/>
      <c r="AL38" s="39"/>
      <c r="AM38" s="39"/>
      <c r="AN38" s="39"/>
    </row>
    <row r="39" spans="1:40" s="42" customFormat="1">
      <c r="A39" s="39"/>
      <c r="B39" s="39"/>
      <c r="C39" s="39"/>
      <c r="D39" s="40"/>
      <c r="E39" s="41" t="str">
        <f ca="1">IF(ISBLANK(Tabel3[[#This Row],[Fødselsdato ((dd-mm-åå))]]),"",DATEDIF(Tabel3[[#This Row],[Fødselsdato ((dd-mm-åå))]],TODAY(),"y"))</f>
        <v/>
      </c>
      <c r="F39" s="39"/>
      <c r="G39" s="39"/>
      <c r="H39" s="39"/>
      <c r="I39" s="39"/>
      <c r="J39" s="39"/>
      <c r="K39" s="40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39"/>
      <c r="AG39" s="39"/>
      <c r="AH39" s="39"/>
      <c r="AI39" s="39"/>
      <c r="AJ39" s="39"/>
      <c r="AK39" s="39"/>
      <c r="AL39" s="39"/>
      <c r="AM39" s="39"/>
      <c r="AN39" s="39"/>
    </row>
    <row r="40" spans="1:40" s="42" customFormat="1">
      <c r="A40" s="39"/>
      <c r="B40" s="39"/>
      <c r="C40" s="39"/>
      <c r="D40" s="40"/>
      <c r="E40" s="41" t="str">
        <f ca="1">IF(ISBLANK(Tabel3[[#This Row],[Fødselsdato ((dd-mm-åå))]]),"",DATEDIF(Tabel3[[#This Row],[Fødselsdato ((dd-mm-åå))]],TODAY(),"y"))</f>
        <v/>
      </c>
      <c r="F40" s="39"/>
      <c r="G40" s="39"/>
      <c r="H40" s="39"/>
      <c r="I40" s="39"/>
      <c r="J40" s="39"/>
      <c r="K40" s="40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</row>
    <row r="41" spans="1:40" s="42" customFormat="1">
      <c r="A41" s="39"/>
      <c r="B41" s="39"/>
      <c r="C41" s="39"/>
      <c r="D41" s="40"/>
      <c r="E41" s="41" t="str">
        <f ca="1">IF(ISBLANK(Tabel3[[#This Row],[Fødselsdato ((dd-mm-åå))]]),"",DATEDIF(Tabel3[[#This Row],[Fødselsdato ((dd-mm-åå))]],TODAY(),"y"))</f>
        <v/>
      </c>
      <c r="F41" s="39"/>
      <c r="G41" s="39"/>
      <c r="H41" s="39"/>
      <c r="I41" s="39"/>
      <c r="J41" s="39"/>
      <c r="K41" s="40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39"/>
      <c r="AG41" s="39"/>
      <c r="AH41" s="39"/>
      <c r="AI41" s="39"/>
      <c r="AJ41" s="39"/>
      <c r="AK41" s="39"/>
      <c r="AL41" s="39"/>
      <c r="AM41" s="39"/>
      <c r="AN41" s="39"/>
    </row>
    <row r="42" spans="1:40" s="42" customFormat="1">
      <c r="A42" s="39"/>
      <c r="B42" s="39"/>
      <c r="C42" s="39"/>
      <c r="D42" s="40"/>
      <c r="E42" s="41" t="str">
        <f ca="1">IF(ISBLANK(Tabel3[[#This Row],[Fødselsdato ((dd-mm-åå))]]),"",DATEDIF(Tabel3[[#This Row],[Fødselsdato ((dd-mm-åå))]],TODAY(),"y"))</f>
        <v/>
      </c>
      <c r="F42" s="39"/>
      <c r="G42" s="39"/>
      <c r="H42" s="39"/>
      <c r="I42" s="39"/>
      <c r="J42" s="39"/>
      <c r="K42" s="40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</row>
    <row r="43" spans="1:40" s="42" customFormat="1">
      <c r="A43" s="39"/>
      <c r="B43" s="39"/>
      <c r="C43" s="39"/>
      <c r="D43" s="40"/>
      <c r="E43" s="41" t="str">
        <f ca="1">IF(ISBLANK(Tabel3[[#This Row],[Fødselsdato ((dd-mm-åå))]]),"",DATEDIF(Tabel3[[#This Row],[Fødselsdato ((dd-mm-åå))]],TODAY(),"y"))</f>
        <v/>
      </c>
      <c r="F43" s="39"/>
      <c r="G43" s="39"/>
      <c r="H43" s="39"/>
      <c r="I43" s="39"/>
      <c r="J43" s="39"/>
      <c r="K43" s="40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39"/>
      <c r="AG43" s="39"/>
      <c r="AH43" s="39"/>
      <c r="AI43" s="39"/>
      <c r="AJ43" s="39"/>
      <c r="AK43" s="39"/>
      <c r="AL43" s="39"/>
      <c r="AM43" s="39"/>
      <c r="AN43" s="39"/>
    </row>
    <row r="44" spans="1:40" s="42" customFormat="1">
      <c r="A44" s="39"/>
      <c r="B44" s="39"/>
      <c r="C44" s="39"/>
      <c r="D44" s="40"/>
      <c r="E44" s="41" t="str">
        <f ca="1">IF(ISBLANK(Tabel3[[#This Row],[Fødselsdato ((dd-mm-åå))]]),"",DATEDIF(Tabel3[[#This Row],[Fødselsdato ((dd-mm-åå))]],TODAY(),"y"))</f>
        <v/>
      </c>
      <c r="F44" s="39"/>
      <c r="G44" s="39"/>
      <c r="H44" s="39"/>
      <c r="I44" s="39"/>
      <c r="J44" s="39"/>
      <c r="K44" s="40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  <c r="AF44" s="39"/>
      <c r="AG44" s="39"/>
      <c r="AH44" s="39"/>
      <c r="AI44" s="39"/>
      <c r="AJ44" s="39"/>
      <c r="AK44" s="39"/>
      <c r="AL44" s="39"/>
      <c r="AM44" s="39"/>
      <c r="AN44" s="39"/>
    </row>
    <row r="45" spans="1:40" s="42" customFormat="1">
      <c r="A45" s="39"/>
      <c r="B45" s="39"/>
      <c r="C45" s="39"/>
      <c r="D45" s="40"/>
      <c r="E45" s="41" t="str">
        <f ca="1">IF(ISBLANK(Tabel3[[#This Row],[Fødselsdato ((dd-mm-åå))]]),"",DATEDIF(Tabel3[[#This Row],[Fødselsdato ((dd-mm-åå))]],TODAY(),"y"))</f>
        <v/>
      </c>
      <c r="F45" s="39"/>
      <c r="G45" s="39"/>
      <c r="H45" s="39"/>
      <c r="I45" s="39"/>
      <c r="J45" s="39"/>
      <c r="K45" s="40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</row>
    <row r="46" spans="1:40" s="42" customFormat="1">
      <c r="A46" s="39"/>
      <c r="B46" s="39"/>
      <c r="C46" s="39"/>
      <c r="D46" s="40"/>
      <c r="E46" s="41" t="str">
        <f ca="1">IF(ISBLANK(Tabel3[[#This Row],[Fødselsdato ((dd-mm-åå))]]),"",DATEDIF(Tabel3[[#This Row],[Fødselsdato ((dd-mm-åå))]],TODAY(),"y"))</f>
        <v/>
      </c>
      <c r="F46" s="39"/>
      <c r="G46" s="39"/>
      <c r="H46" s="39"/>
      <c r="I46" s="39"/>
      <c r="J46" s="39"/>
      <c r="K46" s="40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</row>
    <row r="47" spans="1:40" s="42" customFormat="1">
      <c r="A47" s="39"/>
      <c r="B47" s="39"/>
      <c r="C47" s="39"/>
      <c r="D47" s="40"/>
      <c r="E47" s="41" t="str">
        <f ca="1">IF(ISBLANK(Tabel3[[#This Row],[Fødselsdato ((dd-mm-åå))]]),"",DATEDIF(Tabel3[[#This Row],[Fødselsdato ((dd-mm-åå))]],TODAY(),"y"))</f>
        <v/>
      </c>
      <c r="F47" s="39"/>
      <c r="G47" s="39"/>
      <c r="H47" s="39"/>
      <c r="I47" s="39"/>
      <c r="J47" s="39"/>
      <c r="K47" s="40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39"/>
      <c r="AJ47" s="39"/>
      <c r="AK47" s="39"/>
      <c r="AL47" s="39"/>
      <c r="AM47" s="39"/>
      <c r="AN47" s="39"/>
    </row>
    <row r="48" spans="1:40" s="42" customFormat="1">
      <c r="A48" s="39"/>
      <c r="B48" s="39"/>
      <c r="C48" s="39"/>
      <c r="D48" s="40"/>
      <c r="E48" s="41" t="str">
        <f ca="1">IF(ISBLANK(Tabel3[[#This Row],[Fødselsdato ((dd-mm-åå))]]),"",DATEDIF(Tabel3[[#This Row],[Fødselsdato ((dd-mm-åå))]],TODAY(),"y"))</f>
        <v/>
      </c>
      <c r="F48" s="39"/>
      <c r="G48" s="39"/>
      <c r="H48" s="39"/>
      <c r="I48" s="39"/>
      <c r="J48" s="39"/>
      <c r="K48" s="40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</row>
    <row r="49" spans="1:40" s="42" customFormat="1">
      <c r="A49" s="39"/>
      <c r="B49" s="39"/>
      <c r="C49" s="39"/>
      <c r="D49" s="40"/>
      <c r="E49" s="41" t="str">
        <f ca="1">IF(ISBLANK(Tabel3[[#This Row],[Fødselsdato ((dd-mm-åå))]]),"",DATEDIF(Tabel3[[#This Row],[Fødselsdato ((dd-mm-åå))]],TODAY(),"y"))</f>
        <v/>
      </c>
      <c r="F49" s="39"/>
      <c r="G49" s="39"/>
      <c r="H49" s="39"/>
      <c r="I49" s="39"/>
      <c r="J49" s="39"/>
      <c r="K49" s="40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</row>
    <row r="50" spans="1:40" s="42" customFormat="1">
      <c r="A50" s="39"/>
      <c r="B50" s="39"/>
      <c r="C50" s="39"/>
      <c r="D50" s="40"/>
      <c r="E50" s="41" t="str">
        <f ca="1">IF(ISBLANK(Tabel3[[#This Row],[Fødselsdato ((dd-mm-åå))]]),"",DATEDIF(Tabel3[[#This Row],[Fødselsdato ((dd-mm-åå))]],TODAY(),"y"))</f>
        <v/>
      </c>
      <c r="F50" s="39"/>
      <c r="G50" s="39"/>
      <c r="H50" s="39"/>
      <c r="I50" s="39"/>
      <c r="J50" s="39"/>
      <c r="K50" s="40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  <c r="AG50" s="39"/>
      <c r="AH50" s="39"/>
      <c r="AI50" s="39"/>
      <c r="AJ50" s="39"/>
      <c r="AK50" s="39"/>
      <c r="AL50" s="39"/>
      <c r="AM50" s="39"/>
      <c r="AN50" s="39"/>
    </row>
    <row r="51" spans="1:40" s="42" customFormat="1">
      <c r="A51" s="39"/>
      <c r="B51" s="39"/>
      <c r="C51" s="39"/>
      <c r="D51" s="40"/>
      <c r="E51" s="41" t="str">
        <f ca="1">IF(ISBLANK(Tabel3[[#This Row],[Fødselsdato ((dd-mm-åå))]]),"",DATEDIF(Tabel3[[#This Row],[Fødselsdato ((dd-mm-åå))]],TODAY(),"y"))</f>
        <v/>
      </c>
      <c r="F51" s="39"/>
      <c r="G51" s="39"/>
      <c r="H51" s="39"/>
      <c r="I51" s="39"/>
      <c r="J51" s="39"/>
      <c r="K51" s="40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39"/>
      <c r="AG51" s="39"/>
      <c r="AH51" s="39"/>
      <c r="AI51" s="39"/>
      <c r="AJ51" s="39"/>
      <c r="AK51" s="39"/>
      <c r="AL51" s="39"/>
      <c r="AM51" s="39"/>
      <c r="AN51" s="39"/>
    </row>
    <row r="52" spans="1:40" s="42" customFormat="1">
      <c r="A52" s="39"/>
      <c r="B52" s="39"/>
      <c r="C52" s="39"/>
      <c r="D52" s="40"/>
      <c r="E52" s="41" t="str">
        <f ca="1">IF(ISBLANK(Tabel3[[#This Row],[Fødselsdato ((dd-mm-åå))]]),"",DATEDIF(Tabel3[[#This Row],[Fødselsdato ((dd-mm-åå))]],TODAY(),"y"))</f>
        <v/>
      </c>
      <c r="F52" s="39"/>
      <c r="G52" s="39"/>
      <c r="H52" s="39"/>
      <c r="I52" s="39"/>
      <c r="J52" s="39"/>
      <c r="K52" s="40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/>
      <c r="AL52" s="39"/>
      <c r="AM52" s="39"/>
      <c r="AN52" s="39"/>
    </row>
    <row r="53" spans="1:40" s="42" customFormat="1">
      <c r="A53" s="39"/>
      <c r="B53" s="39"/>
      <c r="C53" s="39"/>
      <c r="D53" s="40"/>
      <c r="E53" s="41" t="str">
        <f ca="1">IF(ISBLANK(Tabel3[[#This Row],[Fødselsdato ((dd-mm-åå))]]),"",DATEDIF(Tabel3[[#This Row],[Fødselsdato ((dd-mm-åå))]],TODAY(),"y"))</f>
        <v/>
      </c>
      <c r="F53" s="39"/>
      <c r="G53" s="39"/>
      <c r="H53" s="39"/>
      <c r="I53" s="39"/>
      <c r="J53" s="39"/>
      <c r="K53" s="40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39"/>
      <c r="AG53" s="39"/>
      <c r="AH53" s="39"/>
      <c r="AI53" s="39"/>
      <c r="AJ53" s="39"/>
      <c r="AK53" s="39"/>
      <c r="AL53" s="39"/>
      <c r="AM53" s="39"/>
      <c r="AN53" s="39"/>
    </row>
    <row r="54" spans="1:40" s="42" customFormat="1">
      <c r="A54" s="39"/>
      <c r="B54" s="39"/>
      <c r="C54" s="39"/>
      <c r="D54" s="40"/>
      <c r="E54" s="41" t="str">
        <f ca="1">IF(ISBLANK(Tabel3[[#This Row],[Fødselsdato ((dd-mm-åå))]]),"",DATEDIF(Tabel3[[#This Row],[Fødselsdato ((dd-mm-åå))]],TODAY(),"y"))</f>
        <v/>
      </c>
      <c r="F54" s="39"/>
      <c r="G54" s="39"/>
      <c r="H54" s="39"/>
      <c r="I54" s="39"/>
      <c r="J54" s="39"/>
      <c r="K54" s="40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  <c r="AF54" s="39"/>
      <c r="AG54" s="39"/>
      <c r="AH54" s="39"/>
      <c r="AI54" s="39"/>
      <c r="AJ54" s="39"/>
      <c r="AK54" s="39"/>
      <c r="AL54" s="39"/>
      <c r="AM54" s="39"/>
      <c r="AN54" s="39"/>
    </row>
    <row r="55" spans="1:40" s="42" customFormat="1">
      <c r="A55" s="39"/>
      <c r="B55" s="39"/>
      <c r="C55" s="39"/>
      <c r="D55" s="40"/>
      <c r="E55" s="41" t="str">
        <f ca="1">IF(ISBLANK(Tabel3[[#This Row],[Fødselsdato ((dd-mm-åå))]]),"",DATEDIF(Tabel3[[#This Row],[Fødselsdato ((dd-mm-åå))]],TODAY(),"y"))</f>
        <v/>
      </c>
      <c r="F55" s="39"/>
      <c r="G55" s="39"/>
      <c r="H55" s="39"/>
      <c r="I55" s="39"/>
      <c r="J55" s="39"/>
      <c r="K55" s="40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39"/>
      <c r="AL55" s="39"/>
      <c r="AM55" s="39"/>
      <c r="AN55" s="39"/>
    </row>
    <row r="56" spans="1:40" s="42" customFormat="1">
      <c r="A56" s="39"/>
      <c r="B56" s="39"/>
      <c r="C56" s="39"/>
      <c r="D56" s="40"/>
      <c r="E56" s="41" t="str">
        <f ca="1">IF(ISBLANK(Tabel3[[#This Row],[Fødselsdato ((dd-mm-åå))]]),"",DATEDIF(Tabel3[[#This Row],[Fødselsdato ((dd-mm-åå))]],TODAY(),"y"))</f>
        <v/>
      </c>
      <c r="F56" s="39"/>
      <c r="G56" s="39"/>
      <c r="H56" s="39"/>
      <c r="I56" s="39"/>
      <c r="J56" s="39"/>
      <c r="K56" s="40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  <c r="AF56" s="39"/>
      <c r="AG56" s="39"/>
      <c r="AH56" s="39"/>
      <c r="AI56" s="39"/>
      <c r="AJ56" s="39"/>
      <c r="AK56" s="39"/>
      <c r="AL56" s="39"/>
      <c r="AM56" s="39"/>
      <c r="AN56" s="39"/>
    </row>
    <row r="57" spans="1:40" s="42" customFormat="1">
      <c r="A57" s="39"/>
      <c r="B57" s="39"/>
      <c r="C57" s="39"/>
      <c r="D57" s="40"/>
      <c r="E57" s="41" t="str">
        <f ca="1">IF(ISBLANK(Tabel3[[#This Row],[Fødselsdato ((dd-mm-åå))]]),"",DATEDIF(Tabel3[[#This Row],[Fødselsdato ((dd-mm-åå))]],TODAY(),"y"))</f>
        <v/>
      </c>
      <c r="F57" s="39"/>
      <c r="G57" s="39"/>
      <c r="H57" s="39"/>
      <c r="I57" s="39"/>
      <c r="J57" s="39"/>
      <c r="K57" s="40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  <c r="AF57" s="39"/>
      <c r="AG57" s="39"/>
      <c r="AH57" s="39"/>
      <c r="AI57" s="39"/>
      <c r="AJ57" s="39"/>
      <c r="AK57" s="39"/>
      <c r="AL57" s="39"/>
      <c r="AM57" s="39"/>
      <c r="AN57" s="39"/>
    </row>
    <row r="58" spans="1:40" s="42" customFormat="1">
      <c r="A58" s="39"/>
      <c r="B58" s="39"/>
      <c r="C58" s="39"/>
      <c r="D58" s="40"/>
      <c r="E58" s="41" t="str">
        <f ca="1">IF(ISBLANK(Tabel3[[#This Row],[Fødselsdato ((dd-mm-åå))]]),"",DATEDIF(Tabel3[[#This Row],[Fødselsdato ((dd-mm-åå))]],TODAY(),"y"))</f>
        <v/>
      </c>
      <c r="F58" s="39"/>
      <c r="G58" s="39"/>
      <c r="H58" s="39"/>
      <c r="I58" s="39"/>
      <c r="J58" s="39"/>
      <c r="K58" s="40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  <c r="AF58" s="39"/>
      <c r="AG58" s="39"/>
      <c r="AH58" s="39"/>
      <c r="AI58" s="39"/>
      <c r="AJ58" s="39"/>
      <c r="AK58" s="39"/>
      <c r="AL58" s="39"/>
      <c r="AM58" s="39"/>
      <c r="AN58" s="39"/>
    </row>
    <row r="59" spans="1:40" s="42" customFormat="1">
      <c r="A59" s="39"/>
      <c r="B59" s="39"/>
      <c r="C59" s="39"/>
      <c r="D59" s="40"/>
      <c r="E59" s="41" t="str">
        <f ca="1">IF(ISBLANK(Tabel3[[#This Row],[Fødselsdato ((dd-mm-åå))]]),"",DATEDIF(Tabel3[[#This Row],[Fødselsdato ((dd-mm-åå))]],TODAY(),"y"))</f>
        <v/>
      </c>
      <c r="F59" s="39"/>
      <c r="G59" s="39"/>
      <c r="H59" s="39"/>
      <c r="I59" s="39"/>
      <c r="J59" s="39"/>
      <c r="K59" s="40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</row>
    <row r="60" spans="1:40" s="42" customFormat="1">
      <c r="A60" s="39"/>
      <c r="B60" s="39"/>
      <c r="C60" s="39"/>
      <c r="D60" s="40"/>
      <c r="E60" s="41" t="str">
        <f ca="1">IF(ISBLANK(Tabel3[[#This Row],[Fødselsdato ((dd-mm-åå))]]),"",DATEDIF(Tabel3[[#This Row],[Fødselsdato ((dd-mm-åå))]],TODAY(),"y"))</f>
        <v/>
      </c>
      <c r="F60" s="39"/>
      <c r="G60" s="39"/>
      <c r="H60" s="39"/>
      <c r="I60" s="39"/>
      <c r="J60" s="39"/>
      <c r="K60" s="40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</row>
    <row r="61" spans="1:40" s="42" customFormat="1">
      <c r="A61" s="39"/>
      <c r="B61" s="39"/>
      <c r="C61" s="39"/>
      <c r="D61" s="40"/>
      <c r="E61" s="41" t="str">
        <f ca="1">IF(ISBLANK(Tabel3[[#This Row],[Fødselsdato ((dd-mm-åå))]]),"",DATEDIF(Tabel3[[#This Row],[Fødselsdato ((dd-mm-åå))]],TODAY(),"y"))</f>
        <v/>
      </c>
      <c r="F61" s="39"/>
      <c r="G61" s="39"/>
      <c r="H61" s="39"/>
      <c r="I61" s="39"/>
      <c r="J61" s="39"/>
      <c r="K61" s="40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</row>
    <row r="62" spans="1:40" s="42" customFormat="1">
      <c r="A62" s="39"/>
      <c r="B62" s="39"/>
      <c r="C62" s="39"/>
      <c r="D62" s="40"/>
      <c r="E62" s="41" t="str">
        <f ca="1">IF(ISBLANK(Tabel3[[#This Row],[Fødselsdato ((dd-mm-åå))]]),"",DATEDIF(Tabel3[[#This Row],[Fødselsdato ((dd-mm-åå))]],TODAY(),"y"))</f>
        <v/>
      </c>
      <c r="F62" s="40"/>
      <c r="G62" s="39"/>
      <c r="H62" s="39"/>
      <c r="I62" s="39"/>
      <c r="J62" s="39"/>
      <c r="K62" s="40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</row>
    <row r="63" spans="1:40" s="42" customFormat="1">
      <c r="A63" s="39"/>
      <c r="B63" s="39"/>
      <c r="C63" s="39"/>
      <c r="D63" s="40"/>
      <c r="E63" s="41" t="str">
        <f ca="1">IF(ISBLANK(Tabel3[[#This Row],[Fødselsdato ((dd-mm-åå))]]),"",DATEDIF(Tabel3[[#This Row],[Fødselsdato ((dd-mm-åå))]],TODAY(),"y"))</f>
        <v/>
      </c>
      <c r="F63" s="40"/>
      <c r="G63" s="39"/>
      <c r="H63" s="39"/>
      <c r="I63" s="39"/>
      <c r="J63" s="39"/>
      <c r="K63" s="40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</row>
    <row r="64" spans="1:40" s="42" customFormat="1">
      <c r="A64" s="39"/>
      <c r="B64" s="39"/>
      <c r="C64" s="39"/>
      <c r="D64" s="40"/>
      <c r="E64" s="41" t="str">
        <f ca="1">IF(ISBLANK(Tabel3[[#This Row],[Fødselsdato ((dd-mm-åå))]]),"",DATEDIF(Tabel3[[#This Row],[Fødselsdato ((dd-mm-åå))]],TODAY(),"y"))</f>
        <v/>
      </c>
      <c r="F64" s="40"/>
      <c r="G64" s="39"/>
      <c r="H64" s="39"/>
      <c r="I64" s="39"/>
      <c r="J64" s="39"/>
      <c r="K64" s="40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</row>
    <row r="65" spans="1:40" s="42" customFormat="1">
      <c r="A65" s="39"/>
      <c r="B65" s="39"/>
      <c r="C65" s="39"/>
      <c r="D65" s="40"/>
      <c r="E65" s="41" t="str">
        <f ca="1">IF(ISBLANK(Tabel3[[#This Row],[Fødselsdato ((dd-mm-åå))]]),"",DATEDIF(Tabel3[[#This Row],[Fødselsdato ((dd-mm-åå))]],TODAY(),"y"))</f>
        <v/>
      </c>
      <c r="F65" s="40"/>
      <c r="G65" s="39"/>
      <c r="H65" s="39"/>
      <c r="I65" s="39"/>
      <c r="J65" s="39"/>
      <c r="K65" s="40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  <c r="AN65" s="39"/>
    </row>
    <row r="66" spans="1:40" s="42" customFormat="1">
      <c r="A66" s="39"/>
      <c r="B66" s="39"/>
      <c r="C66" s="39"/>
      <c r="D66" s="40"/>
      <c r="E66" s="41" t="str">
        <f ca="1">IF(ISBLANK(Tabel3[[#This Row],[Fødselsdato ((dd-mm-åå))]]),"",DATEDIF(Tabel3[[#This Row],[Fødselsdato ((dd-mm-åå))]],TODAY(),"y"))</f>
        <v/>
      </c>
      <c r="F66" s="40"/>
      <c r="G66" s="39"/>
      <c r="H66" s="39"/>
      <c r="I66" s="39"/>
      <c r="J66" s="39"/>
      <c r="K66" s="40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39"/>
      <c r="AG66" s="39"/>
      <c r="AH66" s="39"/>
      <c r="AI66" s="39"/>
      <c r="AJ66" s="39"/>
      <c r="AK66" s="39"/>
      <c r="AL66" s="39"/>
      <c r="AM66" s="39"/>
      <c r="AN66" s="39"/>
    </row>
    <row r="67" spans="1:40" s="42" customFormat="1">
      <c r="A67" s="39"/>
      <c r="B67" s="39"/>
      <c r="C67" s="39"/>
      <c r="D67" s="40"/>
      <c r="E67" s="41" t="str">
        <f ca="1">IF(ISBLANK(Tabel3[[#This Row],[Fødselsdato ((dd-mm-åå))]]),"",DATEDIF(Tabel3[[#This Row],[Fødselsdato ((dd-mm-åå))]],TODAY(),"y"))</f>
        <v/>
      </c>
      <c r="F67" s="40"/>
      <c r="G67" s="39"/>
      <c r="H67" s="39"/>
      <c r="I67" s="39"/>
      <c r="J67" s="39"/>
      <c r="K67" s="40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/>
      <c r="AL67" s="39"/>
      <c r="AM67" s="39"/>
      <c r="AN67" s="39"/>
    </row>
    <row r="68" spans="1:40" s="42" customFormat="1">
      <c r="A68" s="39"/>
      <c r="B68" s="39"/>
      <c r="C68" s="39"/>
      <c r="D68" s="40"/>
      <c r="E68" s="41" t="str">
        <f ca="1">IF(ISBLANK(Tabel3[[#This Row],[Fødselsdato ((dd-mm-åå))]]),"",DATEDIF(Tabel3[[#This Row],[Fødselsdato ((dd-mm-åå))]],TODAY(),"y"))</f>
        <v/>
      </c>
      <c r="F68" s="40"/>
      <c r="G68" s="39"/>
      <c r="H68" s="39"/>
      <c r="I68" s="39"/>
      <c r="J68" s="39"/>
      <c r="K68" s="40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  <c r="AG68" s="39"/>
      <c r="AH68" s="39"/>
      <c r="AI68" s="39"/>
      <c r="AJ68" s="39"/>
      <c r="AK68" s="39"/>
      <c r="AL68" s="39"/>
      <c r="AM68" s="39"/>
      <c r="AN68" s="39"/>
    </row>
    <row r="69" spans="1:40" s="42" customFormat="1">
      <c r="A69" s="39"/>
      <c r="B69" s="39"/>
      <c r="C69" s="39"/>
      <c r="D69" s="40"/>
      <c r="E69" s="41" t="str">
        <f ca="1">IF(ISBLANK(Tabel3[[#This Row],[Fødselsdato ((dd-mm-åå))]]),"",DATEDIF(Tabel3[[#This Row],[Fødselsdato ((dd-mm-åå))]],TODAY(),"y"))</f>
        <v/>
      </c>
      <c r="F69" s="40"/>
      <c r="G69" s="39"/>
      <c r="H69" s="39"/>
      <c r="I69" s="39"/>
      <c r="J69" s="39"/>
      <c r="K69" s="40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39"/>
      <c r="AM69" s="39"/>
      <c r="AN69" s="39"/>
    </row>
    <row r="70" spans="1:40" s="42" customFormat="1">
      <c r="A70" s="39"/>
      <c r="B70" s="39"/>
      <c r="C70" s="39"/>
      <c r="D70" s="40"/>
      <c r="E70" s="41" t="str">
        <f ca="1">IF(ISBLANK(Tabel3[[#This Row],[Fødselsdato ((dd-mm-åå))]]),"",DATEDIF(Tabel3[[#This Row],[Fødselsdato ((dd-mm-åå))]],TODAY(),"y"))</f>
        <v/>
      </c>
      <c r="F70" s="40"/>
      <c r="G70" s="39"/>
      <c r="H70" s="39"/>
      <c r="I70" s="39"/>
      <c r="J70" s="39"/>
      <c r="K70" s="40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  <c r="AI70" s="39"/>
      <c r="AJ70" s="39"/>
      <c r="AK70" s="39"/>
      <c r="AL70" s="39"/>
      <c r="AM70" s="39"/>
      <c r="AN70" s="39"/>
    </row>
    <row r="71" spans="1:40" s="42" customFormat="1">
      <c r="A71" s="39"/>
      <c r="B71" s="39"/>
      <c r="C71" s="39"/>
      <c r="D71" s="40"/>
      <c r="E71" s="41" t="str">
        <f ca="1">IF(ISBLANK(Tabel3[[#This Row],[Fødselsdato ((dd-mm-åå))]]),"",DATEDIF(Tabel3[[#This Row],[Fødselsdato ((dd-mm-åå))]],TODAY(),"y"))</f>
        <v/>
      </c>
      <c r="F71" s="40"/>
      <c r="G71" s="39"/>
      <c r="H71" s="39"/>
      <c r="I71" s="39"/>
      <c r="J71" s="39"/>
      <c r="K71" s="40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J71" s="39"/>
      <c r="AK71" s="39"/>
      <c r="AL71" s="39"/>
      <c r="AM71" s="39"/>
      <c r="AN71" s="39"/>
    </row>
    <row r="72" spans="1:40" s="42" customFormat="1">
      <c r="A72" s="39"/>
      <c r="B72" s="39"/>
      <c r="C72" s="39"/>
      <c r="D72" s="40"/>
      <c r="E72" s="41" t="str">
        <f ca="1">IF(ISBLANK(Tabel3[[#This Row],[Fødselsdato ((dd-mm-åå))]]),"",DATEDIF(Tabel3[[#This Row],[Fødselsdato ((dd-mm-åå))]],TODAY(),"y"))</f>
        <v/>
      </c>
      <c r="F72" s="40"/>
      <c r="G72" s="39"/>
      <c r="H72" s="39"/>
      <c r="I72" s="39"/>
      <c r="J72" s="39"/>
      <c r="K72" s="40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  <c r="AN72" s="39"/>
    </row>
    <row r="73" spans="1:40" s="42" customFormat="1">
      <c r="A73" s="39"/>
      <c r="B73" s="39"/>
      <c r="C73" s="39"/>
      <c r="D73" s="40"/>
      <c r="E73" s="41" t="str">
        <f ca="1">IF(ISBLANK(Tabel3[[#This Row],[Fødselsdato ((dd-mm-åå))]]),"",DATEDIF(Tabel3[[#This Row],[Fødselsdato ((dd-mm-åå))]],TODAY(),"y"))</f>
        <v/>
      </c>
      <c r="F73" s="40"/>
      <c r="G73" s="39"/>
      <c r="H73" s="39"/>
      <c r="I73" s="39"/>
      <c r="J73" s="39"/>
      <c r="K73" s="40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</row>
    <row r="74" spans="1:40" s="42" customFormat="1">
      <c r="A74" s="39"/>
      <c r="B74" s="39"/>
      <c r="C74" s="39"/>
      <c r="D74" s="40"/>
      <c r="E74" s="41" t="str">
        <f ca="1">IF(ISBLANK(Tabel3[[#This Row],[Fødselsdato ((dd-mm-åå))]]),"",DATEDIF(Tabel3[[#This Row],[Fødselsdato ((dd-mm-åå))]],TODAY(),"y"))</f>
        <v/>
      </c>
      <c r="F74" s="40"/>
      <c r="G74" s="39"/>
      <c r="H74" s="39"/>
      <c r="I74" s="39"/>
      <c r="J74" s="39"/>
      <c r="K74" s="40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39"/>
      <c r="AH74" s="39"/>
      <c r="AI74" s="39"/>
      <c r="AJ74" s="39"/>
      <c r="AK74" s="39"/>
      <c r="AL74" s="39"/>
      <c r="AM74" s="39"/>
      <c r="AN74" s="39"/>
    </row>
    <row r="75" spans="1:40" s="42" customFormat="1">
      <c r="A75" s="39"/>
      <c r="B75" s="39"/>
      <c r="C75" s="39"/>
      <c r="D75" s="40"/>
      <c r="E75" s="41" t="str">
        <f ca="1">IF(ISBLANK(Tabel3[[#This Row],[Fødselsdato ((dd-mm-åå))]]),"",DATEDIF(Tabel3[[#This Row],[Fødselsdato ((dd-mm-åå))]],TODAY(),"y"))</f>
        <v/>
      </c>
      <c r="F75" s="40"/>
      <c r="G75" s="39"/>
      <c r="H75" s="39"/>
      <c r="I75" s="39"/>
      <c r="J75" s="39"/>
      <c r="K75" s="40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</row>
    <row r="76" spans="1:40" s="42" customFormat="1">
      <c r="A76" s="39"/>
      <c r="B76" s="39"/>
      <c r="C76" s="39"/>
      <c r="D76" s="40"/>
      <c r="E76" s="41" t="str">
        <f ca="1">IF(ISBLANK(Tabel3[[#This Row],[Fødselsdato ((dd-mm-åå))]]),"",DATEDIF(Tabel3[[#This Row],[Fødselsdato ((dd-mm-åå))]],TODAY(),"y"))</f>
        <v/>
      </c>
      <c r="F76" s="40"/>
      <c r="G76" s="39"/>
      <c r="H76" s="39"/>
      <c r="I76" s="39"/>
      <c r="J76" s="39"/>
      <c r="K76" s="40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</row>
    <row r="77" spans="1:40" s="42" customFormat="1">
      <c r="A77" s="39"/>
      <c r="B77" s="39"/>
      <c r="C77" s="39"/>
      <c r="D77" s="40"/>
      <c r="E77" s="41" t="str">
        <f ca="1">IF(ISBLANK(Tabel3[[#This Row],[Fødselsdato ((dd-mm-åå))]]),"",DATEDIF(Tabel3[[#This Row],[Fødselsdato ((dd-mm-åå))]],TODAY(),"y"))</f>
        <v/>
      </c>
      <c r="F77" s="40"/>
      <c r="G77" s="39"/>
      <c r="H77" s="39"/>
      <c r="I77" s="39"/>
      <c r="J77" s="39"/>
      <c r="K77" s="40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39"/>
      <c r="AG77" s="39"/>
      <c r="AH77" s="39"/>
      <c r="AI77" s="39"/>
      <c r="AJ77" s="39"/>
      <c r="AK77" s="39"/>
      <c r="AL77" s="39"/>
      <c r="AM77" s="39"/>
      <c r="AN77" s="39"/>
    </row>
    <row r="78" spans="1:40" s="42" customFormat="1">
      <c r="A78" s="39"/>
      <c r="B78" s="39"/>
      <c r="C78" s="39"/>
      <c r="D78" s="40"/>
      <c r="E78" s="41" t="str">
        <f ca="1">IF(ISBLANK(Tabel3[[#This Row],[Fødselsdato ((dd-mm-åå))]]),"",DATEDIF(Tabel3[[#This Row],[Fødselsdato ((dd-mm-åå))]],TODAY(),"y"))</f>
        <v/>
      </c>
      <c r="F78" s="40"/>
      <c r="G78" s="39"/>
      <c r="H78" s="39"/>
      <c r="I78" s="39"/>
      <c r="J78" s="39"/>
      <c r="K78" s="40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9"/>
      <c r="AG78" s="39"/>
      <c r="AH78" s="39"/>
      <c r="AI78" s="39"/>
      <c r="AJ78" s="39"/>
      <c r="AK78" s="39"/>
      <c r="AL78" s="39"/>
      <c r="AM78" s="39"/>
      <c r="AN78" s="39"/>
    </row>
    <row r="79" spans="1:40" s="42" customFormat="1">
      <c r="A79" s="39"/>
      <c r="B79" s="39"/>
      <c r="C79" s="39"/>
      <c r="D79" s="40"/>
      <c r="E79" s="41" t="str">
        <f ca="1">IF(ISBLANK(Tabel3[[#This Row],[Fødselsdato ((dd-mm-åå))]]),"",DATEDIF(Tabel3[[#This Row],[Fødselsdato ((dd-mm-åå))]],TODAY(),"y"))</f>
        <v/>
      </c>
      <c r="F79" s="40"/>
      <c r="G79" s="39"/>
      <c r="H79" s="39"/>
      <c r="I79" s="39"/>
      <c r="J79" s="39"/>
      <c r="K79" s="40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</row>
    <row r="80" spans="1:40" s="42" customFormat="1">
      <c r="A80" s="39"/>
      <c r="B80" s="39"/>
      <c r="C80" s="39"/>
      <c r="D80" s="40"/>
      <c r="E80" s="41" t="str">
        <f ca="1">IF(ISBLANK(Tabel3[[#This Row],[Fødselsdato ((dd-mm-åå))]]),"",DATEDIF(Tabel3[[#This Row],[Fødselsdato ((dd-mm-åå))]],TODAY(),"y"))</f>
        <v/>
      </c>
      <c r="F80" s="40"/>
      <c r="G80" s="39"/>
      <c r="H80" s="39"/>
      <c r="I80" s="39"/>
      <c r="J80" s="39"/>
      <c r="K80" s="40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9"/>
      <c r="AH80" s="39"/>
      <c r="AI80" s="39"/>
      <c r="AJ80" s="39"/>
      <c r="AK80" s="39"/>
      <c r="AL80" s="39"/>
      <c r="AM80" s="39"/>
      <c r="AN80" s="39"/>
    </row>
    <row r="81" spans="1:40" s="42" customFormat="1">
      <c r="A81" s="39"/>
      <c r="B81" s="39"/>
      <c r="C81" s="39"/>
      <c r="D81" s="40"/>
      <c r="E81" s="41" t="str">
        <f ca="1">IF(ISBLANK(Tabel3[[#This Row],[Fødselsdato ((dd-mm-åå))]]),"",DATEDIF(Tabel3[[#This Row],[Fødselsdato ((dd-mm-åå))]],TODAY(),"y"))</f>
        <v/>
      </c>
      <c r="F81" s="40"/>
      <c r="G81" s="39"/>
      <c r="H81" s="39"/>
      <c r="I81" s="39"/>
      <c r="J81" s="39"/>
      <c r="K81" s="40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39"/>
      <c r="AH81" s="39"/>
      <c r="AI81" s="39"/>
      <c r="AJ81" s="39"/>
      <c r="AK81" s="39"/>
      <c r="AL81" s="39"/>
      <c r="AM81" s="39"/>
      <c r="AN81" s="39"/>
    </row>
    <row r="82" spans="1:40" s="42" customFormat="1">
      <c r="A82" s="39"/>
      <c r="B82" s="39"/>
      <c r="C82" s="39"/>
      <c r="D82" s="40"/>
      <c r="E82" s="41" t="str">
        <f ca="1">IF(ISBLANK(Tabel3[[#This Row],[Fødselsdato ((dd-mm-åå))]]),"",DATEDIF(Tabel3[[#This Row],[Fødselsdato ((dd-mm-åå))]],TODAY(),"y"))</f>
        <v/>
      </c>
      <c r="F82" s="40"/>
      <c r="G82" s="39"/>
      <c r="H82" s="39"/>
      <c r="I82" s="39"/>
      <c r="J82" s="39"/>
      <c r="K82" s="40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  <c r="AI82" s="39"/>
      <c r="AJ82" s="39"/>
      <c r="AK82" s="39"/>
      <c r="AL82" s="39"/>
      <c r="AM82" s="39"/>
      <c r="AN82" s="39"/>
    </row>
    <row r="83" spans="1:40" s="42" customFormat="1">
      <c r="A83" s="39"/>
      <c r="B83" s="39"/>
      <c r="C83" s="39"/>
      <c r="D83" s="40"/>
      <c r="E83" s="41" t="str">
        <f ca="1">IF(ISBLANK(Tabel3[[#This Row],[Fødselsdato ((dd-mm-åå))]]),"",DATEDIF(Tabel3[[#This Row],[Fødselsdato ((dd-mm-åå))]],TODAY(),"y"))</f>
        <v/>
      </c>
      <c r="F83" s="40"/>
      <c r="G83" s="39"/>
      <c r="H83" s="39"/>
      <c r="I83" s="39"/>
      <c r="J83" s="39"/>
      <c r="K83" s="40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39"/>
      <c r="AI83" s="39"/>
      <c r="AJ83" s="39"/>
      <c r="AK83" s="39"/>
      <c r="AL83" s="39"/>
      <c r="AM83" s="39"/>
      <c r="AN83" s="39"/>
    </row>
    <row r="84" spans="1:40" s="42" customFormat="1">
      <c r="A84" s="39"/>
      <c r="B84" s="39"/>
      <c r="C84" s="39"/>
      <c r="D84" s="40"/>
      <c r="E84" s="41" t="str">
        <f ca="1">IF(ISBLANK(Tabel3[[#This Row],[Fødselsdato ((dd-mm-åå))]]),"",DATEDIF(Tabel3[[#This Row],[Fødselsdato ((dd-mm-åå))]],TODAY(),"y"))</f>
        <v/>
      </c>
      <c r="F84" s="40"/>
      <c r="G84" s="39"/>
      <c r="H84" s="39"/>
      <c r="I84" s="39"/>
      <c r="J84" s="39"/>
      <c r="K84" s="40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</row>
    <row r="85" spans="1:40" s="42" customFormat="1">
      <c r="A85" s="39"/>
      <c r="B85" s="39"/>
      <c r="C85" s="39"/>
      <c r="D85" s="40"/>
      <c r="E85" s="41" t="str">
        <f ca="1">IF(ISBLANK(Tabel3[[#This Row],[Fødselsdato ((dd-mm-åå))]]),"",DATEDIF(Tabel3[[#This Row],[Fødselsdato ((dd-mm-åå))]],TODAY(),"y"))</f>
        <v/>
      </c>
      <c r="F85" s="40"/>
      <c r="G85" s="39"/>
      <c r="H85" s="39"/>
      <c r="I85" s="39"/>
      <c r="J85" s="39"/>
      <c r="K85" s="40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39"/>
      <c r="AH85" s="39"/>
      <c r="AI85" s="39"/>
      <c r="AJ85" s="39"/>
      <c r="AK85" s="39"/>
      <c r="AL85" s="39"/>
      <c r="AM85" s="39"/>
      <c r="AN85" s="39"/>
    </row>
    <row r="86" spans="1:40" s="42" customFormat="1">
      <c r="A86" s="39"/>
      <c r="B86" s="39"/>
      <c r="C86" s="39"/>
      <c r="D86" s="40"/>
      <c r="E86" s="41" t="str">
        <f ca="1">IF(ISBLANK(Tabel3[[#This Row],[Fødselsdato ((dd-mm-åå))]]),"",DATEDIF(Tabel3[[#This Row],[Fødselsdato ((dd-mm-åå))]],TODAY(),"y"))</f>
        <v/>
      </c>
      <c r="F86" s="40"/>
      <c r="G86" s="39"/>
      <c r="H86" s="39"/>
      <c r="I86" s="39"/>
      <c r="J86" s="39"/>
      <c r="K86" s="40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  <c r="AI86" s="39"/>
      <c r="AJ86" s="39"/>
      <c r="AK86" s="39"/>
      <c r="AL86" s="39"/>
      <c r="AM86" s="39"/>
      <c r="AN86" s="39"/>
    </row>
    <row r="87" spans="1:40" s="42" customFormat="1">
      <c r="A87" s="39"/>
      <c r="B87" s="39"/>
      <c r="C87" s="39"/>
      <c r="D87" s="40"/>
      <c r="E87" s="41" t="str">
        <f ca="1">IF(ISBLANK(Tabel3[[#This Row],[Fødselsdato ((dd-mm-åå))]]),"",DATEDIF(Tabel3[[#This Row],[Fødselsdato ((dd-mm-åå))]],TODAY(),"y"))</f>
        <v/>
      </c>
      <c r="F87" s="40"/>
      <c r="G87" s="39"/>
      <c r="H87" s="39"/>
      <c r="I87" s="39"/>
      <c r="J87" s="39"/>
      <c r="K87" s="40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39"/>
      <c r="AH87" s="39"/>
      <c r="AI87" s="39"/>
      <c r="AJ87" s="39"/>
      <c r="AK87" s="39"/>
      <c r="AL87" s="39"/>
      <c r="AM87" s="39"/>
      <c r="AN87" s="39"/>
    </row>
    <row r="88" spans="1:40" s="42" customFormat="1">
      <c r="A88" s="39"/>
      <c r="B88" s="39"/>
      <c r="C88" s="39"/>
      <c r="D88" s="40"/>
      <c r="E88" s="41" t="str">
        <f ca="1">IF(ISBLANK(Tabel3[[#This Row],[Fødselsdato ((dd-mm-åå))]]),"",DATEDIF(Tabel3[[#This Row],[Fødselsdato ((dd-mm-åå))]],TODAY(),"y"))</f>
        <v/>
      </c>
      <c r="F88" s="40"/>
      <c r="G88" s="39"/>
      <c r="H88" s="39"/>
      <c r="I88" s="39"/>
      <c r="J88" s="39"/>
      <c r="K88" s="40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39"/>
      <c r="AH88" s="39"/>
      <c r="AI88" s="39"/>
      <c r="AJ88" s="39"/>
      <c r="AK88" s="39"/>
      <c r="AL88" s="39"/>
      <c r="AM88" s="39"/>
      <c r="AN88" s="39"/>
    </row>
    <row r="89" spans="1:40" s="42" customFormat="1">
      <c r="A89" s="39"/>
      <c r="B89" s="39"/>
      <c r="C89" s="39"/>
      <c r="D89" s="40"/>
      <c r="E89" s="41" t="str">
        <f ca="1">IF(ISBLANK(Tabel3[[#This Row],[Fødselsdato ((dd-mm-åå))]]),"",DATEDIF(Tabel3[[#This Row],[Fødselsdato ((dd-mm-åå))]],TODAY(),"y"))</f>
        <v/>
      </c>
      <c r="F89" s="40"/>
      <c r="G89" s="39"/>
      <c r="H89" s="39"/>
      <c r="I89" s="39"/>
      <c r="J89" s="39"/>
      <c r="K89" s="40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39"/>
      <c r="AH89" s="39"/>
      <c r="AI89" s="39"/>
      <c r="AJ89" s="39"/>
      <c r="AK89" s="39"/>
      <c r="AL89" s="39"/>
      <c r="AM89" s="39"/>
      <c r="AN89" s="39"/>
    </row>
    <row r="90" spans="1:40" s="42" customFormat="1">
      <c r="A90" s="39"/>
      <c r="B90" s="39"/>
      <c r="C90" s="39"/>
      <c r="D90" s="40"/>
      <c r="E90" s="41" t="str">
        <f ca="1">IF(ISBLANK(Tabel3[[#This Row],[Fødselsdato ((dd-mm-åå))]]),"",DATEDIF(Tabel3[[#This Row],[Fødselsdato ((dd-mm-åå))]],TODAY(),"y"))</f>
        <v/>
      </c>
      <c r="F90" s="40"/>
      <c r="G90" s="39"/>
      <c r="H90" s="39"/>
      <c r="I90" s="39"/>
      <c r="J90" s="39"/>
      <c r="K90" s="40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  <c r="AG90" s="39"/>
      <c r="AH90" s="39"/>
      <c r="AI90" s="39"/>
      <c r="AJ90" s="39"/>
      <c r="AK90" s="39"/>
      <c r="AL90" s="39"/>
      <c r="AM90" s="39"/>
      <c r="AN90" s="39"/>
    </row>
    <row r="91" spans="1:40" s="42" customFormat="1">
      <c r="A91" s="39"/>
      <c r="B91" s="39"/>
      <c r="C91" s="39"/>
      <c r="D91" s="40"/>
      <c r="E91" s="41" t="str">
        <f ca="1">IF(ISBLANK(Tabel3[[#This Row],[Fødselsdato ((dd-mm-åå))]]),"",DATEDIF(Tabel3[[#This Row],[Fødselsdato ((dd-mm-åå))]],TODAY(),"y"))</f>
        <v/>
      </c>
      <c r="F91" s="40"/>
      <c r="G91" s="39"/>
      <c r="H91" s="39"/>
      <c r="I91" s="39"/>
      <c r="J91" s="39"/>
      <c r="K91" s="40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  <c r="AK91" s="39"/>
      <c r="AL91" s="39"/>
      <c r="AM91" s="39"/>
      <c r="AN91" s="39"/>
    </row>
    <row r="92" spans="1:40" s="42" customFormat="1">
      <c r="A92" s="39"/>
      <c r="B92" s="39"/>
      <c r="C92" s="39"/>
      <c r="D92" s="40"/>
      <c r="E92" s="41" t="str">
        <f ca="1">IF(ISBLANK(Tabel3[[#This Row],[Fødselsdato ((dd-mm-åå))]]),"",DATEDIF(Tabel3[[#This Row],[Fødselsdato ((dd-mm-åå))]],TODAY(),"y"))</f>
        <v/>
      </c>
      <c r="F92" s="40"/>
      <c r="G92" s="39"/>
      <c r="H92" s="39"/>
      <c r="I92" s="39"/>
      <c r="J92" s="39"/>
      <c r="K92" s="40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  <c r="AN92" s="39"/>
    </row>
    <row r="93" spans="1:40" s="42" customFormat="1">
      <c r="A93" s="39"/>
      <c r="B93" s="39"/>
      <c r="C93" s="39"/>
      <c r="D93" s="40"/>
      <c r="E93" s="41" t="str">
        <f ca="1">IF(ISBLANK(Tabel3[[#This Row],[Fødselsdato ((dd-mm-åå))]]),"",DATEDIF(Tabel3[[#This Row],[Fødselsdato ((dd-mm-åå))]],TODAY(),"y"))</f>
        <v/>
      </c>
      <c r="F93" s="40"/>
      <c r="G93" s="39"/>
      <c r="H93" s="39"/>
      <c r="I93" s="39"/>
      <c r="J93" s="39"/>
      <c r="K93" s="40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  <c r="AL93" s="39"/>
      <c r="AM93" s="39"/>
      <c r="AN93" s="39"/>
    </row>
    <row r="94" spans="1:40" s="42" customFormat="1">
      <c r="A94" s="39"/>
      <c r="B94" s="39"/>
      <c r="C94" s="39"/>
      <c r="D94" s="40"/>
      <c r="E94" s="41" t="str">
        <f ca="1">IF(ISBLANK(Tabel3[[#This Row],[Fødselsdato ((dd-mm-åå))]]),"",DATEDIF(Tabel3[[#This Row],[Fødselsdato ((dd-mm-åå))]],TODAY(),"y"))</f>
        <v/>
      </c>
      <c r="F94" s="40"/>
      <c r="G94" s="39"/>
      <c r="H94" s="39"/>
      <c r="I94" s="39"/>
      <c r="J94" s="39"/>
      <c r="K94" s="40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</row>
    <row r="95" spans="1:40" s="42" customFormat="1">
      <c r="A95" s="39"/>
      <c r="B95" s="39"/>
      <c r="C95" s="39"/>
      <c r="D95" s="40"/>
      <c r="E95" s="41" t="str">
        <f ca="1">IF(ISBLANK(Tabel3[[#This Row],[Fødselsdato ((dd-mm-åå))]]),"",DATEDIF(Tabel3[[#This Row],[Fødselsdato ((dd-mm-åå))]],TODAY(),"y"))</f>
        <v/>
      </c>
      <c r="F95" s="40"/>
      <c r="G95" s="39"/>
      <c r="H95" s="39"/>
      <c r="I95" s="39"/>
      <c r="J95" s="39"/>
      <c r="K95" s="40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</row>
    <row r="96" spans="1:40" s="42" customFormat="1">
      <c r="A96" s="39"/>
      <c r="B96" s="39"/>
      <c r="C96" s="39"/>
      <c r="D96" s="40"/>
      <c r="E96" s="41" t="str">
        <f ca="1">IF(ISBLANK(Tabel3[[#This Row],[Fødselsdato ((dd-mm-åå))]]),"",DATEDIF(Tabel3[[#This Row],[Fødselsdato ((dd-mm-åå))]],TODAY(),"y"))</f>
        <v/>
      </c>
      <c r="F96" s="40"/>
      <c r="G96" s="39"/>
      <c r="H96" s="39"/>
      <c r="I96" s="39"/>
      <c r="J96" s="39"/>
      <c r="K96" s="40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</row>
    <row r="97" spans="1:40" s="42" customFormat="1">
      <c r="A97" s="39"/>
      <c r="B97" s="39"/>
      <c r="C97" s="39"/>
      <c r="D97" s="40"/>
      <c r="E97" s="41" t="str">
        <f ca="1">IF(ISBLANK(Tabel3[[#This Row],[Fødselsdato ((dd-mm-åå))]]),"",DATEDIF(Tabel3[[#This Row],[Fødselsdato ((dd-mm-åå))]],TODAY(),"y"))</f>
        <v/>
      </c>
      <c r="F97" s="40"/>
      <c r="G97" s="39"/>
      <c r="H97" s="39"/>
      <c r="I97" s="39"/>
      <c r="J97" s="39"/>
      <c r="K97" s="40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  <c r="AL97" s="39"/>
      <c r="AM97" s="39"/>
      <c r="AN97" s="39"/>
    </row>
    <row r="98" spans="1:40" s="42" customFormat="1">
      <c r="A98" s="39"/>
      <c r="B98" s="39"/>
      <c r="C98" s="39"/>
      <c r="D98" s="40"/>
      <c r="E98" s="41" t="str">
        <f ca="1">IF(ISBLANK(Tabel3[[#This Row],[Fødselsdato ((dd-mm-åå))]]),"",DATEDIF(Tabel3[[#This Row],[Fødselsdato ((dd-mm-åå))]],TODAY(),"y"))</f>
        <v/>
      </c>
      <c r="F98" s="40"/>
      <c r="G98" s="39"/>
      <c r="H98" s="39"/>
      <c r="I98" s="39"/>
      <c r="J98" s="39"/>
      <c r="K98" s="40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39"/>
      <c r="AI98" s="39"/>
      <c r="AJ98" s="39"/>
      <c r="AK98" s="39"/>
      <c r="AL98" s="39"/>
      <c r="AM98" s="39"/>
      <c r="AN98" s="39"/>
    </row>
    <row r="99" spans="1:40" s="42" customFormat="1">
      <c r="A99" s="39"/>
      <c r="B99" s="39"/>
      <c r="C99" s="39"/>
      <c r="D99" s="40"/>
      <c r="E99" s="41" t="str">
        <f ca="1">IF(ISBLANK(Tabel3[[#This Row],[Fødselsdato ((dd-mm-åå))]]),"",DATEDIF(Tabel3[[#This Row],[Fødselsdato ((dd-mm-åå))]],TODAY(),"y"))</f>
        <v/>
      </c>
      <c r="F99" s="40"/>
      <c r="G99" s="39"/>
      <c r="H99" s="39"/>
      <c r="I99" s="39"/>
      <c r="J99" s="39"/>
      <c r="K99" s="40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</row>
    <row r="100" spans="1:40" s="42" customFormat="1">
      <c r="A100" s="39"/>
      <c r="B100" s="39"/>
      <c r="C100" s="39"/>
      <c r="D100" s="40"/>
      <c r="E100" s="41" t="str">
        <f ca="1">IF(ISBLANK(Tabel3[[#This Row],[Fødselsdato ((dd-mm-åå))]]),"",DATEDIF(Tabel3[[#This Row],[Fødselsdato ((dd-mm-åå))]],TODAY(),"y"))</f>
        <v/>
      </c>
      <c r="F100" s="40"/>
      <c r="G100" s="39"/>
      <c r="H100" s="39"/>
      <c r="I100" s="39"/>
      <c r="J100" s="39"/>
      <c r="K100" s="40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</row>
    <row r="101" spans="1:40" s="42" customFormat="1">
      <c r="A101" s="39"/>
      <c r="B101" s="39"/>
      <c r="C101" s="39"/>
      <c r="D101" s="40"/>
      <c r="E101" s="41" t="str">
        <f ca="1">IF(ISBLANK(Tabel3[[#This Row],[Fødselsdato ((dd-mm-åå))]]),"",DATEDIF(Tabel3[[#This Row],[Fødselsdato ((dd-mm-åå))]],TODAY(),"y"))</f>
        <v/>
      </c>
      <c r="F101" s="40"/>
      <c r="G101" s="39"/>
      <c r="H101" s="39"/>
      <c r="I101" s="39"/>
      <c r="J101" s="39"/>
      <c r="K101" s="40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39"/>
      <c r="AH101" s="39"/>
      <c r="AI101" s="39"/>
      <c r="AJ101" s="39"/>
      <c r="AK101" s="39"/>
      <c r="AL101" s="39"/>
      <c r="AM101" s="39"/>
      <c r="AN101" s="39"/>
    </row>
    <row r="102" spans="1:40" s="42" customFormat="1">
      <c r="A102" s="39"/>
      <c r="B102" s="39"/>
      <c r="C102" s="39"/>
      <c r="D102" s="40"/>
      <c r="E102" s="41" t="str">
        <f ca="1">IF(ISBLANK(Tabel3[[#This Row],[Fødselsdato ((dd-mm-åå))]]),"",DATEDIF(Tabel3[[#This Row],[Fødselsdato ((dd-mm-åå))]],TODAY(),"y"))</f>
        <v/>
      </c>
      <c r="F102" s="40"/>
      <c r="G102" s="39"/>
      <c r="H102" s="39"/>
      <c r="I102" s="39"/>
      <c r="J102" s="39"/>
      <c r="K102" s="40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  <c r="AG102" s="39"/>
      <c r="AH102" s="39"/>
      <c r="AI102" s="39"/>
      <c r="AJ102" s="39"/>
      <c r="AK102" s="39"/>
      <c r="AL102" s="39"/>
      <c r="AM102" s="39"/>
      <c r="AN102" s="39"/>
    </row>
    <row r="103" spans="1:40" s="42" customFormat="1">
      <c r="A103" s="39"/>
      <c r="B103" s="39"/>
      <c r="C103" s="39"/>
      <c r="D103" s="40"/>
      <c r="E103" s="41" t="str">
        <f ca="1">IF(ISBLANK(Tabel3[[#This Row],[Fødselsdato ((dd-mm-åå))]]),"",DATEDIF(Tabel3[[#This Row],[Fødselsdato ((dd-mm-åå))]],TODAY(),"y"))</f>
        <v/>
      </c>
      <c r="F103" s="40"/>
      <c r="G103" s="39"/>
      <c r="H103" s="39"/>
      <c r="I103" s="39"/>
      <c r="J103" s="39"/>
      <c r="K103" s="40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39"/>
      <c r="AH103" s="39"/>
      <c r="AI103" s="39"/>
      <c r="AJ103" s="39"/>
      <c r="AK103" s="39"/>
      <c r="AL103" s="39"/>
      <c r="AM103" s="39"/>
      <c r="AN103" s="39"/>
    </row>
    <row r="104" spans="1:40">
      <c r="A104" s="43"/>
      <c r="B104" s="43"/>
      <c r="C104" s="43"/>
      <c r="D104" s="44"/>
      <c r="E104" s="45" t="str">
        <f ca="1">IF(ISBLANK(Tabel3[[#This Row],[Fødselsdato ((dd-mm-åå))]]),"",DATEDIF(Tabel3[[#This Row],[Fødselsdato ((dd-mm-åå))]],TODAY(),"y"))</f>
        <v/>
      </c>
      <c r="F104" s="43"/>
      <c r="G104" s="43"/>
      <c r="H104" s="43"/>
      <c r="I104" s="43"/>
      <c r="J104" s="43"/>
      <c r="K104" s="44"/>
      <c r="L104" s="43"/>
      <c r="M104" s="43"/>
      <c r="N104" s="43"/>
      <c r="O104" s="43"/>
      <c r="P104" s="43"/>
      <c r="Q104" s="43"/>
      <c r="R104" s="43"/>
      <c r="S104" s="43"/>
      <c r="T104" s="43"/>
      <c r="U104" s="43"/>
      <c r="V104" s="43"/>
      <c r="W104" s="43"/>
      <c r="X104" s="43"/>
      <c r="Y104" s="43"/>
      <c r="Z104" s="43"/>
      <c r="AA104" s="43"/>
      <c r="AB104" s="43"/>
      <c r="AC104" s="43"/>
      <c r="AD104" s="43"/>
      <c r="AE104" s="43"/>
      <c r="AF104" s="43"/>
      <c r="AG104" s="43"/>
      <c r="AH104" s="43"/>
      <c r="AI104" s="43"/>
      <c r="AJ104" s="43"/>
      <c r="AK104" s="43"/>
      <c r="AL104" s="43"/>
      <c r="AM104" s="43"/>
      <c r="AN104" s="43"/>
    </row>
  </sheetData>
  <mergeCells count="8">
    <mergeCell ref="C1:J3"/>
    <mergeCell ref="K1:R3"/>
    <mergeCell ref="AM1:AN3"/>
    <mergeCell ref="AJ1:AL3"/>
    <mergeCell ref="S1:X3"/>
    <mergeCell ref="Y1:AA3"/>
    <mergeCell ref="AB1:AC3"/>
    <mergeCell ref="AD1:AI3"/>
  </mergeCells>
  <phoneticPr fontId="3" type="noConversion"/>
  <pageMargins left="0.7" right="0.7" top="0.75" bottom="0.75" header="0.3" footer="0.3"/>
  <pageSetup paperSize="9"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xr:uid="{3360A5BB-9FE5-4A3D-ACFC-745A42CC8B9D}">
          <x14:formula1>
            <xm:f>'Jeres kommune'!$G$9:$G$153</xm:f>
          </x14:formula1>
          <xm:sqref>C5:C104</xm:sqref>
        </x14:dataValidation>
        <x14:dataValidation type="list" allowBlank="1" showInputMessage="1" showErrorMessage="1" xr:uid="{D431D0E4-8612-49FD-A550-BFE0F77348BD}">
          <x14:formula1>
            <xm:f>'Jeres kommune'!$H$9:$H$153</xm:f>
          </x14:formula1>
          <xm:sqref>Y4:Y104</xm:sqref>
        </x14:dataValidation>
        <x14:dataValidation type="list" allowBlank="1" showInputMessage="1" showErrorMessage="1" xr:uid="{D8E6A16E-E4E6-4CC6-9C8A-C4B38151BF9E}">
          <x14:formula1>
            <xm:f>'Jeres kommune'!$A$9:$A$153</xm:f>
          </x14:formula1>
          <xm:sqref>J4:J104</xm:sqref>
        </x14:dataValidation>
        <x14:dataValidation type="list" allowBlank="1" showInputMessage="1" showErrorMessage="1" xr:uid="{D75B5026-351E-4ED8-B819-8949D7733BB3}">
          <x14:formula1>
            <xm:f>'Jeres kommune'!$B$9:$B$153</xm:f>
          </x14:formula1>
          <xm:sqref>AB4:AB104</xm:sqref>
        </x14:dataValidation>
        <x14:dataValidation type="list" allowBlank="1" showInputMessage="1" showErrorMessage="1" xr:uid="{D449A0F1-D38C-4BFC-86C0-FB2B9C20952B}">
          <x14:formula1>
            <xm:f>'Jeres kommune'!$C$9:$C$153</xm:f>
          </x14:formula1>
          <xm:sqref>M4:M104</xm:sqref>
        </x14:dataValidation>
        <x14:dataValidation type="list" allowBlank="1" showInputMessage="1" showErrorMessage="1" xr:uid="{6C3DACFA-1815-44ED-BEA5-C99FF6EDA228}">
          <x14:formula1>
            <xm:f>'Jeres kommune'!$D$9:$D$153</xm:f>
          </x14:formula1>
          <xm:sqref>L4:L104</xm:sqref>
        </x14:dataValidation>
        <x14:dataValidation type="list" allowBlank="1" showInputMessage="1" showErrorMessage="1" xr:uid="{249ED59C-0B19-4E20-B3EC-DA0BAE152AB7}">
          <x14:formula1>
            <xm:f>'Jeres kommune'!$E$9:$E$153</xm:f>
          </x14:formula1>
          <xm:sqref>P4:P104</xm:sqref>
        </x14:dataValidation>
        <x14:dataValidation type="list" allowBlank="1" showInputMessage="1" showErrorMessage="1" xr:uid="{850EE6A8-5798-4BB4-853F-CBF9826949E9}">
          <x14:formula1>
            <xm:f>'Jeres kommune'!$F$9:$F$153</xm:f>
          </x14:formula1>
          <xm:sqref>N5:N104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6FEEF6-F8B8-477D-9354-933ADF91221B}">
  <dimension ref="A1:N56"/>
  <sheetViews>
    <sheetView showGridLines="0" zoomScale="55" zoomScaleNormal="55" workbookViewId="0">
      <selection activeCell="E3" sqref="E3"/>
    </sheetView>
  </sheetViews>
  <sheetFormatPr defaultColWidth="25.6328125" defaultRowHeight="14"/>
  <cols>
    <col min="1" max="2" width="25.6328125" style="48"/>
    <col min="3" max="3" width="6.08984375" style="48" customWidth="1"/>
    <col min="4" max="5" width="25.6328125" style="48"/>
    <col min="6" max="6" width="6.08984375" style="48" customWidth="1"/>
    <col min="7" max="8" width="25.6328125" style="48"/>
    <col min="9" max="9" width="6.08984375" style="48" customWidth="1"/>
    <col min="10" max="11" width="25.6328125" style="48"/>
    <col min="12" max="12" width="6.08984375" style="48" customWidth="1"/>
    <col min="13" max="16384" width="25.6328125" style="48"/>
  </cols>
  <sheetData>
    <row r="1" spans="1:14" ht="25.5" customHeight="1" thickTop="1">
      <c r="A1" s="79" t="s">
        <v>66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1"/>
    </row>
    <row r="2" spans="1:14" s="52" customFormat="1" ht="25">
      <c r="A2" s="49"/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1"/>
    </row>
    <row r="3" spans="1:14" s="52" customFormat="1" ht="18.5" customHeight="1">
      <c r="A3" s="84" t="s">
        <v>64</v>
      </c>
      <c r="B3" s="82"/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3"/>
    </row>
    <row r="4" spans="1:14" s="52" customFormat="1" ht="18.5" customHeight="1">
      <c r="A4" s="84" t="s">
        <v>65</v>
      </c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3"/>
    </row>
    <row r="5" spans="1:14" s="52" customFormat="1" ht="18.5" customHeight="1" thickBot="1">
      <c r="A5" s="53"/>
      <c r="B5" s="54"/>
      <c r="C5" s="54"/>
      <c r="D5" s="54"/>
      <c r="E5" s="54"/>
      <c r="F5" s="54"/>
      <c r="G5" s="54"/>
      <c r="H5" s="54"/>
      <c r="I5" s="54"/>
      <c r="J5" s="54"/>
      <c r="K5" s="54"/>
      <c r="L5" s="54"/>
      <c r="M5" s="54"/>
      <c r="N5" s="55"/>
    </row>
    <row r="6" spans="1:14" s="52" customFormat="1" ht="18.5" customHeight="1" thickTop="1">
      <c r="A6" s="56"/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</row>
    <row r="7" spans="1:14" s="57" customFormat="1">
      <c r="A7" s="99">
        <f>Fritidsvejleder1</f>
        <v>0</v>
      </c>
      <c r="B7" s="99"/>
      <c r="D7" s="99">
        <f>Fritidsvejleder2</f>
        <v>0</v>
      </c>
      <c r="E7" s="99"/>
      <c r="G7" s="99">
        <f>Fritidsvejleder3</f>
        <v>0</v>
      </c>
      <c r="H7" s="99"/>
      <c r="J7" s="99">
        <f>Fritidsvejleder4</f>
        <v>0</v>
      </c>
      <c r="K7" s="99"/>
      <c r="M7" s="99">
        <f>Fritidsvejleder5</f>
        <v>0</v>
      </c>
      <c r="N7" s="99"/>
    </row>
    <row r="8" spans="1:14">
      <c r="A8" s="58" t="s">
        <v>12</v>
      </c>
      <c r="B8" s="58" t="s">
        <v>13</v>
      </c>
      <c r="D8" s="58" t="s">
        <v>12</v>
      </c>
      <c r="E8" s="58" t="s">
        <v>13</v>
      </c>
      <c r="G8" s="58" t="s">
        <v>12</v>
      </c>
      <c r="H8" s="58" t="s">
        <v>13</v>
      </c>
      <c r="J8" s="58" t="s">
        <v>12</v>
      </c>
      <c r="K8" s="58" t="s">
        <v>13</v>
      </c>
      <c r="M8" s="58" t="s">
        <v>12</v>
      </c>
      <c r="N8" s="58" t="s">
        <v>13</v>
      </c>
    </row>
    <row r="9" spans="1:14">
      <c r="A9" s="59" t="str" cm="1">
        <f t="array" ref="A9">_xlfn._xlws.FILTER(Navn,(Fritidsvejleder=Fritidsvejleder1)*(Status_på_sag=StatusPåSag1),"Ingen")</f>
        <v>Ingen</v>
      </c>
      <c r="B9" s="60"/>
      <c r="D9" s="59" t="str" cm="1">
        <f t="array" ref="D9">_xlfn._xlws.FILTER(Navn,(Fritidsvejleder=Fritidsvejleder2)*(Status_på_sag=StatusPåSag1),"Ingen")</f>
        <v>Ingen</v>
      </c>
      <c r="E9" s="60"/>
      <c r="G9" s="59" t="str" cm="1">
        <f t="array" ref="G9">_xlfn._xlws.FILTER(Navn,(Fritidsvejleder=Fritidsvejleder3)*(Status_på_sag=StatusPåSag1),"Ingen")</f>
        <v>Ingen</v>
      </c>
      <c r="H9" s="60"/>
      <c r="J9" s="59" t="str" cm="1">
        <f t="array" ref="J9">_xlfn._xlws.FILTER(Navn,(Fritidsvejleder=Fritidsvejleder4)*(Status_på_sag=StatusPåSag1),"Ingen")</f>
        <v>Ingen</v>
      </c>
      <c r="K9" s="60"/>
      <c r="M9" s="59" t="str" cm="1">
        <f t="array" ref="M9">_xlfn._xlws.FILTER(Navn,(Fritidsvejleder=Fritidsvejleder5)*(Status_på_sag=StatusPåSag1),"Ingen")</f>
        <v>Ingen</v>
      </c>
      <c r="N9" s="60"/>
    </row>
    <row r="10" spans="1:14">
      <c r="A10" s="59"/>
      <c r="B10" s="60"/>
      <c r="D10" s="59"/>
      <c r="E10" s="60"/>
      <c r="G10" s="59"/>
      <c r="H10" s="60"/>
      <c r="J10" s="59"/>
      <c r="K10" s="60"/>
      <c r="M10" s="59"/>
      <c r="N10" s="60"/>
    </row>
    <row r="11" spans="1:14">
      <c r="A11" s="59"/>
      <c r="B11" s="60"/>
      <c r="D11" s="59"/>
      <c r="E11" s="60"/>
      <c r="G11" s="59"/>
      <c r="H11" s="60"/>
      <c r="J11" s="59"/>
      <c r="K11" s="60"/>
      <c r="M11" s="59"/>
      <c r="N11" s="60"/>
    </row>
    <row r="12" spans="1:14">
      <c r="A12" s="59"/>
      <c r="B12" s="60"/>
      <c r="D12" s="59"/>
      <c r="E12" s="60"/>
      <c r="G12" s="59"/>
      <c r="H12" s="60"/>
      <c r="J12" s="59"/>
      <c r="K12" s="60"/>
      <c r="M12" s="59"/>
      <c r="N12" s="60"/>
    </row>
    <row r="13" spans="1:14">
      <c r="A13" s="59"/>
      <c r="B13" s="60"/>
      <c r="D13" s="59"/>
      <c r="E13" s="60"/>
      <c r="G13" s="59"/>
      <c r="H13" s="60"/>
      <c r="J13" s="59"/>
      <c r="K13" s="60"/>
      <c r="M13" s="59"/>
      <c r="N13" s="60"/>
    </row>
    <row r="14" spans="1:14">
      <c r="A14" s="59"/>
      <c r="B14" s="60"/>
      <c r="D14" s="59"/>
      <c r="E14" s="60"/>
      <c r="G14" s="59"/>
      <c r="H14" s="60"/>
      <c r="J14" s="59"/>
      <c r="K14" s="60"/>
      <c r="M14" s="59"/>
      <c r="N14" s="60"/>
    </row>
    <row r="15" spans="1:14">
      <c r="A15" s="59"/>
      <c r="B15" s="60"/>
      <c r="D15" s="59"/>
      <c r="E15" s="60"/>
      <c r="G15" s="59"/>
      <c r="H15" s="60"/>
      <c r="J15" s="59"/>
      <c r="K15" s="60"/>
      <c r="M15" s="59"/>
      <c r="N15" s="60"/>
    </row>
    <row r="16" spans="1:14">
      <c r="A16" s="59"/>
      <c r="B16" s="60"/>
      <c r="D16" s="59"/>
      <c r="E16" s="60"/>
      <c r="G16" s="59"/>
      <c r="H16" s="60"/>
      <c r="J16" s="59"/>
      <c r="K16" s="60"/>
      <c r="M16" s="59"/>
      <c r="N16" s="60"/>
    </row>
    <row r="17" spans="1:14">
      <c r="A17" s="59"/>
      <c r="B17" s="60"/>
      <c r="D17" s="59"/>
      <c r="E17" s="60"/>
      <c r="G17" s="59"/>
      <c r="H17" s="60"/>
      <c r="J17" s="59"/>
      <c r="K17" s="60"/>
      <c r="M17" s="59"/>
      <c r="N17" s="60"/>
    </row>
    <row r="18" spans="1:14">
      <c r="A18" s="59"/>
      <c r="B18" s="60"/>
      <c r="D18" s="59"/>
      <c r="E18" s="60"/>
      <c r="G18" s="59"/>
      <c r="H18" s="60"/>
      <c r="J18" s="59"/>
      <c r="K18" s="60"/>
      <c r="M18" s="59"/>
      <c r="N18" s="60"/>
    </row>
    <row r="19" spans="1:14">
      <c r="A19" s="59"/>
      <c r="B19" s="60"/>
      <c r="D19" s="59"/>
      <c r="E19" s="60"/>
      <c r="G19" s="59"/>
      <c r="H19" s="60"/>
      <c r="J19" s="59"/>
      <c r="K19" s="60"/>
      <c r="M19" s="59"/>
      <c r="N19" s="60"/>
    </row>
    <row r="20" spans="1:14">
      <c r="A20" s="59"/>
      <c r="B20" s="60"/>
      <c r="D20" s="59"/>
      <c r="E20" s="60"/>
      <c r="G20" s="59"/>
      <c r="H20" s="60"/>
      <c r="J20" s="59"/>
      <c r="K20" s="60"/>
      <c r="M20" s="59"/>
      <c r="N20" s="60"/>
    </row>
    <row r="21" spans="1:14">
      <c r="A21" s="59"/>
      <c r="B21" s="60"/>
      <c r="D21" s="59"/>
      <c r="E21" s="60"/>
      <c r="G21" s="59"/>
      <c r="H21" s="60"/>
      <c r="J21" s="59"/>
      <c r="K21" s="60"/>
      <c r="M21" s="59"/>
      <c r="N21" s="60"/>
    </row>
    <row r="22" spans="1:14">
      <c r="A22" s="59"/>
      <c r="B22" s="60"/>
      <c r="D22" s="59"/>
      <c r="E22" s="60"/>
      <c r="G22" s="59"/>
      <c r="H22" s="60"/>
      <c r="J22" s="59"/>
      <c r="K22" s="60"/>
      <c r="M22" s="59"/>
      <c r="N22" s="60"/>
    </row>
    <row r="23" spans="1:14">
      <c r="A23" s="59"/>
      <c r="B23" s="60"/>
      <c r="D23" s="59"/>
      <c r="E23" s="60"/>
      <c r="G23" s="59"/>
      <c r="H23" s="60"/>
      <c r="J23" s="59"/>
      <c r="K23" s="60"/>
      <c r="M23" s="59"/>
      <c r="N23" s="60"/>
    </row>
    <row r="24" spans="1:14">
      <c r="A24" s="59"/>
      <c r="B24" s="60"/>
      <c r="D24" s="59"/>
      <c r="E24" s="60"/>
      <c r="G24" s="59"/>
      <c r="H24" s="60"/>
      <c r="J24" s="59"/>
      <c r="K24" s="60"/>
      <c r="M24" s="59"/>
      <c r="N24" s="60"/>
    </row>
    <row r="25" spans="1:14">
      <c r="A25" s="59"/>
      <c r="B25" s="60"/>
      <c r="D25" s="59"/>
      <c r="E25" s="60"/>
      <c r="G25" s="59"/>
      <c r="H25" s="60"/>
      <c r="J25" s="59"/>
      <c r="K25" s="60"/>
      <c r="M25" s="59"/>
      <c r="N25" s="60"/>
    </row>
    <row r="26" spans="1:14">
      <c r="A26" s="59"/>
      <c r="B26" s="60"/>
      <c r="D26" s="59"/>
      <c r="E26" s="60"/>
      <c r="G26" s="59"/>
      <c r="H26" s="60"/>
      <c r="J26" s="59"/>
      <c r="K26" s="60"/>
      <c r="M26" s="59"/>
      <c r="N26" s="60"/>
    </row>
    <row r="27" spans="1:14">
      <c r="A27" s="59"/>
      <c r="B27" s="60"/>
      <c r="D27" s="59"/>
      <c r="E27" s="60"/>
      <c r="G27" s="59"/>
      <c r="H27" s="60"/>
      <c r="J27" s="59"/>
      <c r="K27" s="60"/>
      <c r="M27" s="59"/>
      <c r="N27" s="60"/>
    </row>
    <row r="28" spans="1:14">
      <c r="A28" s="59"/>
      <c r="B28" s="60"/>
      <c r="D28" s="59"/>
      <c r="E28" s="60"/>
      <c r="G28" s="59"/>
      <c r="H28" s="60"/>
      <c r="J28" s="59"/>
      <c r="K28" s="60"/>
      <c r="M28" s="59"/>
      <c r="N28" s="60"/>
    </row>
    <row r="29" spans="1:14">
      <c r="A29" s="59"/>
      <c r="B29" s="60"/>
      <c r="D29" s="59"/>
      <c r="E29" s="60"/>
      <c r="G29" s="59"/>
      <c r="H29" s="60"/>
      <c r="J29" s="59"/>
      <c r="K29" s="60"/>
      <c r="M29" s="59"/>
      <c r="N29" s="60"/>
    </row>
    <row r="30" spans="1:14">
      <c r="A30" s="59"/>
      <c r="B30" s="60"/>
      <c r="D30" s="59"/>
      <c r="E30" s="60"/>
      <c r="G30" s="59"/>
      <c r="H30" s="60"/>
      <c r="J30" s="59"/>
      <c r="K30" s="60"/>
      <c r="M30" s="59"/>
      <c r="N30" s="60"/>
    </row>
    <row r="33" spans="1:14">
      <c r="A33" s="99">
        <f>Fritidsvejleder6</f>
        <v>0</v>
      </c>
      <c r="B33" s="99"/>
      <c r="C33" s="57"/>
      <c r="D33" s="99">
        <f>Fritidsvejleder7</f>
        <v>0</v>
      </c>
      <c r="E33" s="99"/>
      <c r="F33" s="57"/>
      <c r="G33" s="99">
        <f>Fritidsvejleder8</f>
        <v>0</v>
      </c>
      <c r="H33" s="99"/>
      <c r="I33" s="57"/>
      <c r="J33" s="99">
        <f>Fritidsvejleder9</f>
        <v>0</v>
      </c>
      <c r="K33" s="99"/>
      <c r="L33" s="57"/>
      <c r="M33" s="99">
        <f>Fritidsvejleder10</f>
        <v>0</v>
      </c>
      <c r="N33" s="99"/>
    </row>
    <row r="34" spans="1:14">
      <c r="A34" s="58" t="s">
        <v>12</v>
      </c>
      <c r="B34" s="58" t="s">
        <v>13</v>
      </c>
      <c r="D34" s="58" t="s">
        <v>12</v>
      </c>
      <c r="E34" s="58" t="s">
        <v>13</v>
      </c>
      <c r="G34" s="58" t="s">
        <v>12</v>
      </c>
      <c r="H34" s="58" t="s">
        <v>13</v>
      </c>
      <c r="J34" s="58" t="s">
        <v>12</v>
      </c>
      <c r="K34" s="58" t="s">
        <v>13</v>
      </c>
      <c r="M34" s="58" t="s">
        <v>12</v>
      </c>
      <c r="N34" s="58" t="s">
        <v>13</v>
      </c>
    </row>
    <row r="35" spans="1:14">
      <c r="A35" s="59" t="str" cm="1">
        <f t="array" ref="A35">_xlfn._xlws.FILTER(Navn,(Fritidsvejleder=Fritidsvejleder6)*(Status_på_sag=StatusPåSag1),"Ingen")</f>
        <v>Ingen</v>
      </c>
      <c r="B35" s="60"/>
      <c r="D35" s="59" t="str" cm="1">
        <f t="array" ref="D35">_xlfn._xlws.FILTER(Navn,(Fritidsvejleder=Fritidsvejleder7)*(Status_på_sag=StatusPåSag1),"Ingen")</f>
        <v>Ingen</v>
      </c>
      <c r="E35" s="60"/>
      <c r="G35" s="59" t="str" cm="1">
        <f t="array" ref="G35">_xlfn._xlws.FILTER(Navn,(Fritidsvejleder=Fritidsvejleder8)*(Status_på_sag=StatusPåSag1),"Ingen")</f>
        <v>Ingen</v>
      </c>
      <c r="H35" s="60"/>
      <c r="J35" s="59" t="str" cm="1">
        <f t="array" ref="J35">_xlfn._xlws.FILTER(Navn,(Fritidsvejleder=Fritidsvejleder9)*(Status_på_sag=StatusPåSag1),"Ingen")</f>
        <v>Ingen</v>
      </c>
      <c r="K35" s="60"/>
      <c r="M35" s="59" t="str" cm="1">
        <f t="array" ref="M35">_xlfn._xlws.FILTER(Navn,(Fritidsvejleder=Fritidsvejleder10)*(Status_på_sag=StatusPåSag1),"Ingen")</f>
        <v>Ingen</v>
      </c>
      <c r="N35" s="60"/>
    </row>
    <row r="36" spans="1:14">
      <c r="A36" s="59"/>
      <c r="B36" s="60"/>
      <c r="D36" s="59"/>
      <c r="E36" s="60"/>
      <c r="G36" s="59"/>
      <c r="H36" s="60"/>
      <c r="J36" s="59"/>
      <c r="K36" s="60"/>
      <c r="M36" s="59"/>
      <c r="N36" s="60"/>
    </row>
    <row r="37" spans="1:14">
      <c r="A37" s="59"/>
      <c r="B37" s="60"/>
      <c r="D37" s="59"/>
      <c r="E37" s="60"/>
      <c r="G37" s="59"/>
      <c r="H37" s="60"/>
      <c r="J37" s="59"/>
      <c r="K37" s="60"/>
      <c r="M37" s="59"/>
      <c r="N37" s="60"/>
    </row>
    <row r="38" spans="1:14">
      <c r="A38" s="59"/>
      <c r="B38" s="60"/>
      <c r="D38" s="59"/>
      <c r="E38" s="60"/>
      <c r="G38" s="59"/>
      <c r="H38" s="60"/>
      <c r="J38" s="59"/>
      <c r="K38" s="60"/>
      <c r="M38" s="59"/>
      <c r="N38" s="60"/>
    </row>
    <row r="39" spans="1:14">
      <c r="A39" s="59"/>
      <c r="B39" s="60"/>
      <c r="D39" s="59"/>
      <c r="E39" s="60"/>
      <c r="G39" s="59"/>
      <c r="H39" s="60"/>
      <c r="J39" s="59"/>
      <c r="K39" s="60"/>
      <c r="M39" s="59"/>
      <c r="N39" s="60"/>
    </row>
    <row r="40" spans="1:14">
      <c r="A40" s="59"/>
      <c r="B40" s="60"/>
      <c r="D40" s="59"/>
      <c r="E40" s="60"/>
      <c r="G40" s="59"/>
      <c r="H40" s="60"/>
      <c r="J40" s="59"/>
      <c r="K40" s="60"/>
      <c r="M40" s="59"/>
      <c r="N40" s="60"/>
    </row>
    <row r="41" spans="1:14">
      <c r="A41" s="59"/>
      <c r="B41" s="60"/>
      <c r="D41" s="59"/>
      <c r="E41" s="60"/>
      <c r="G41" s="59"/>
      <c r="H41" s="60"/>
      <c r="J41" s="59"/>
      <c r="K41" s="60"/>
      <c r="M41" s="59"/>
      <c r="N41" s="60"/>
    </row>
    <row r="42" spans="1:14">
      <c r="A42" s="59"/>
      <c r="B42" s="60"/>
      <c r="D42" s="59"/>
      <c r="E42" s="60"/>
      <c r="G42" s="59"/>
      <c r="H42" s="60"/>
      <c r="J42" s="59"/>
      <c r="K42" s="60"/>
      <c r="M42" s="59"/>
      <c r="N42" s="60"/>
    </row>
    <row r="43" spans="1:14">
      <c r="A43" s="59"/>
      <c r="B43" s="60"/>
      <c r="D43" s="59"/>
      <c r="E43" s="60"/>
      <c r="G43" s="59"/>
      <c r="H43" s="60"/>
      <c r="J43" s="59"/>
      <c r="K43" s="60"/>
      <c r="M43" s="59"/>
      <c r="N43" s="60"/>
    </row>
    <row r="44" spans="1:14">
      <c r="A44" s="59"/>
      <c r="B44" s="60"/>
      <c r="D44" s="59"/>
      <c r="E44" s="60"/>
      <c r="G44" s="59"/>
      <c r="H44" s="60"/>
      <c r="J44" s="59"/>
      <c r="K44" s="60"/>
      <c r="M44" s="59"/>
      <c r="N44" s="60"/>
    </row>
    <row r="45" spans="1:14">
      <c r="A45" s="59"/>
      <c r="B45" s="60"/>
      <c r="D45" s="59"/>
      <c r="E45" s="60"/>
      <c r="G45" s="59"/>
      <c r="H45" s="60"/>
      <c r="J45" s="59"/>
      <c r="K45" s="60"/>
      <c r="M45" s="59"/>
      <c r="N45" s="60"/>
    </row>
    <row r="46" spans="1:14">
      <c r="A46" s="59"/>
      <c r="B46" s="60"/>
      <c r="D46" s="59"/>
      <c r="E46" s="60"/>
      <c r="G46" s="59"/>
      <c r="H46" s="60"/>
      <c r="J46" s="59"/>
      <c r="K46" s="60"/>
      <c r="M46" s="59"/>
      <c r="N46" s="60"/>
    </row>
    <row r="47" spans="1:14">
      <c r="A47" s="59"/>
      <c r="B47" s="60"/>
      <c r="D47" s="59"/>
      <c r="E47" s="60"/>
      <c r="G47" s="59"/>
      <c r="H47" s="60"/>
      <c r="J47" s="59"/>
      <c r="K47" s="60"/>
      <c r="M47" s="59"/>
      <c r="N47" s="60"/>
    </row>
    <row r="48" spans="1:14">
      <c r="A48" s="59"/>
      <c r="B48" s="60"/>
      <c r="D48" s="59"/>
      <c r="E48" s="60"/>
      <c r="G48" s="59"/>
      <c r="H48" s="60"/>
      <c r="J48" s="59"/>
      <c r="K48" s="60"/>
      <c r="M48" s="59"/>
      <c r="N48" s="60"/>
    </row>
    <row r="49" spans="1:14">
      <c r="A49" s="59"/>
      <c r="B49" s="60"/>
      <c r="D49" s="59"/>
      <c r="E49" s="60"/>
      <c r="G49" s="59"/>
      <c r="H49" s="60"/>
      <c r="J49" s="59"/>
      <c r="K49" s="60"/>
      <c r="M49" s="59"/>
      <c r="N49" s="60"/>
    </row>
    <row r="50" spans="1:14">
      <c r="A50" s="59"/>
      <c r="B50" s="60"/>
      <c r="D50" s="59"/>
      <c r="E50" s="60"/>
      <c r="G50" s="59"/>
      <c r="H50" s="60"/>
      <c r="J50" s="59"/>
      <c r="K50" s="60"/>
      <c r="M50" s="59"/>
      <c r="N50" s="60"/>
    </row>
    <row r="51" spans="1:14">
      <c r="A51" s="59"/>
      <c r="B51" s="60"/>
      <c r="D51" s="59"/>
      <c r="E51" s="60"/>
      <c r="G51" s="59"/>
      <c r="H51" s="60"/>
      <c r="J51" s="59"/>
      <c r="K51" s="60"/>
      <c r="M51" s="59"/>
      <c r="N51" s="60"/>
    </row>
    <row r="52" spans="1:14">
      <c r="A52" s="59"/>
      <c r="B52" s="60"/>
      <c r="D52" s="59"/>
      <c r="E52" s="60"/>
      <c r="G52" s="59"/>
      <c r="H52" s="60"/>
      <c r="J52" s="59"/>
      <c r="K52" s="60"/>
      <c r="M52" s="59"/>
      <c r="N52" s="60"/>
    </row>
    <row r="53" spans="1:14">
      <c r="A53" s="59"/>
      <c r="B53" s="60"/>
      <c r="D53" s="59"/>
      <c r="E53" s="60"/>
      <c r="G53" s="59"/>
      <c r="H53" s="60"/>
      <c r="J53" s="59"/>
      <c r="K53" s="60"/>
      <c r="M53" s="59"/>
      <c r="N53" s="60"/>
    </row>
    <row r="54" spans="1:14">
      <c r="A54" s="59"/>
      <c r="B54" s="60"/>
      <c r="D54" s="59"/>
      <c r="E54" s="60"/>
      <c r="G54" s="59"/>
      <c r="H54" s="60"/>
      <c r="J54" s="59"/>
      <c r="K54" s="60"/>
      <c r="M54" s="59"/>
      <c r="N54" s="60"/>
    </row>
    <row r="55" spans="1:14">
      <c r="A55" s="59"/>
      <c r="B55" s="60"/>
      <c r="D55" s="59"/>
      <c r="E55" s="60"/>
      <c r="G55" s="59"/>
      <c r="H55" s="60"/>
      <c r="J55" s="59"/>
      <c r="K55" s="60"/>
      <c r="M55" s="59"/>
      <c r="N55" s="60"/>
    </row>
    <row r="56" spans="1:14">
      <c r="A56" s="59"/>
      <c r="B56" s="60"/>
      <c r="D56" s="59"/>
      <c r="E56" s="60"/>
      <c r="G56" s="59"/>
      <c r="H56" s="60"/>
      <c r="J56" s="59"/>
      <c r="K56" s="60"/>
      <c r="M56" s="59"/>
      <c r="N56" s="60"/>
    </row>
  </sheetData>
  <mergeCells count="10">
    <mergeCell ref="A33:B33"/>
    <mergeCell ref="D33:E33"/>
    <mergeCell ref="G33:H33"/>
    <mergeCell ref="J33:K33"/>
    <mergeCell ref="M33:N33"/>
    <mergeCell ref="A7:B7"/>
    <mergeCell ref="D7:E7"/>
    <mergeCell ref="G7:H7"/>
    <mergeCell ref="J7:K7"/>
    <mergeCell ref="M7:N7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F32BA1-5D4B-4605-83B1-65FB687E67CF}">
  <dimension ref="A1:Z19"/>
  <sheetViews>
    <sheetView showGridLines="0" zoomScale="70" zoomScaleNormal="70" workbookViewId="0">
      <selection activeCell="A8" sqref="A8:XFD8"/>
    </sheetView>
  </sheetViews>
  <sheetFormatPr defaultRowHeight="14.5"/>
  <cols>
    <col min="1" max="1" width="15.7265625" customWidth="1"/>
    <col min="2" max="2" width="11.453125" customWidth="1"/>
    <col min="15" max="15" width="11.81640625" customWidth="1"/>
    <col min="26" max="26" width="11.26953125" customWidth="1"/>
  </cols>
  <sheetData>
    <row r="1" spans="1:26" ht="14.5" customHeight="1">
      <c r="A1" s="100" t="s">
        <v>54</v>
      </c>
      <c r="B1" s="100"/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  <c r="U1" s="100"/>
      <c r="V1" s="100"/>
      <c r="W1" s="100"/>
      <c r="X1" s="15"/>
      <c r="Y1" s="15"/>
      <c r="Z1" s="15"/>
    </row>
    <row r="2" spans="1:26" ht="14.5" customHeight="1">
      <c r="A2" s="100"/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5"/>
      <c r="Y2" s="15"/>
      <c r="Z2" s="15"/>
    </row>
    <row r="3" spans="1:26" ht="14.5" customHeight="1">
      <c r="A3" s="100"/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  <c r="W3" s="100"/>
      <c r="X3" s="15"/>
      <c r="Y3" s="15"/>
      <c r="Z3" s="15"/>
    </row>
    <row r="4" spans="1:26" ht="14.5" customHeight="1">
      <c r="A4" s="100"/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00"/>
      <c r="W4" s="100"/>
      <c r="X4" s="15"/>
      <c r="Y4" s="15"/>
      <c r="Z4" s="15"/>
    </row>
    <row r="5" spans="1:26" ht="14.5" customHeight="1">
      <c r="A5" s="100"/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5"/>
      <c r="Y5" s="15"/>
      <c r="Z5" s="15"/>
    </row>
    <row r="6" spans="1:26" ht="14.5" customHeight="1">
      <c r="A6" s="100"/>
      <c r="B6" s="100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00"/>
      <c r="W6" s="100"/>
      <c r="X6" s="15"/>
      <c r="Y6" s="15"/>
      <c r="Z6" s="15"/>
    </row>
    <row r="7" spans="1:26" ht="14.5" customHeight="1">
      <c r="A7" s="15"/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</row>
    <row r="8" spans="1:26" s="46" customFormat="1" ht="14">
      <c r="A8" s="46" t="s">
        <v>14</v>
      </c>
      <c r="B8" s="46" t="s">
        <v>50</v>
      </c>
      <c r="N8" s="46" t="s">
        <v>1</v>
      </c>
      <c r="O8" s="46" t="s">
        <v>50</v>
      </c>
    </row>
    <row r="9" spans="1:26">
      <c r="A9">
        <v>6</v>
      </c>
      <c r="B9" cm="1">
        <f t="array" aca="1" ref="B9" ca="1">COUNTIF(Alder,A9)</f>
        <v>0</v>
      </c>
      <c r="N9">
        <f>Køn1</f>
        <v>0</v>
      </c>
      <c r="O9" cm="1">
        <f t="array" ref="O9">COUNTIF(Køn,N9)</f>
        <v>0</v>
      </c>
    </row>
    <row r="10" spans="1:26">
      <c r="A10">
        <v>7</v>
      </c>
      <c r="B10" cm="1">
        <f t="array" aca="1" ref="B10" ca="1">COUNTIF(Alder,A10)</f>
        <v>0</v>
      </c>
      <c r="N10">
        <f>Køn2</f>
        <v>0</v>
      </c>
      <c r="O10" cm="1">
        <f t="array" ref="O10">COUNTIF(Køn,N10)</f>
        <v>0</v>
      </c>
    </row>
    <row r="11" spans="1:26">
      <c r="A11">
        <v>8</v>
      </c>
      <c r="B11" cm="1">
        <f t="array" aca="1" ref="B11" ca="1">COUNTIF(Alder,A11)</f>
        <v>0</v>
      </c>
      <c r="N11">
        <f>Køn3</f>
        <v>0</v>
      </c>
      <c r="O11" cm="1">
        <f t="array" ref="O11">COUNTIF(Køn,N11)</f>
        <v>0</v>
      </c>
    </row>
    <row r="12" spans="1:26">
      <c r="A12">
        <v>9</v>
      </c>
      <c r="B12" cm="1">
        <f t="array" aca="1" ref="B12" ca="1">COUNTIF(Alder,A12)</f>
        <v>0</v>
      </c>
      <c r="N12">
        <f>Køn4</f>
        <v>0</v>
      </c>
      <c r="O12" cm="1">
        <f t="array" ref="O12">COUNTIF(Køn,N12)</f>
        <v>0</v>
      </c>
    </row>
    <row r="13" spans="1:26">
      <c r="A13">
        <v>10</v>
      </c>
      <c r="B13" cm="1">
        <f t="array" aca="1" ref="B13" ca="1">COUNTIF(Alder,A13)</f>
        <v>0</v>
      </c>
      <c r="N13">
        <f>Køn5</f>
        <v>0</v>
      </c>
      <c r="O13" cm="1">
        <f t="array" ref="O13">COUNTIF(Køn,N13)</f>
        <v>0</v>
      </c>
    </row>
    <row r="14" spans="1:26">
      <c r="A14">
        <v>11</v>
      </c>
      <c r="B14" cm="1">
        <f t="array" aca="1" ref="B14" ca="1">COUNTIF(Alder,A14)</f>
        <v>0</v>
      </c>
    </row>
    <row r="15" spans="1:26">
      <c r="A15">
        <v>12</v>
      </c>
      <c r="B15" cm="1">
        <f t="array" aca="1" ref="B15" ca="1">COUNTIF(Alder,A15)</f>
        <v>0</v>
      </c>
    </row>
    <row r="16" spans="1:26">
      <c r="A16">
        <v>13</v>
      </c>
      <c r="B16" cm="1">
        <f t="array" aca="1" ref="B16" ca="1">COUNTIF(Alder,A16)</f>
        <v>0</v>
      </c>
    </row>
    <row r="17" spans="1:2">
      <c r="A17">
        <v>14</v>
      </c>
      <c r="B17" cm="1">
        <f t="array" aca="1" ref="B17" ca="1">COUNTIF(Alder,A17)</f>
        <v>0</v>
      </c>
    </row>
    <row r="18" spans="1:2">
      <c r="A18">
        <v>15</v>
      </c>
      <c r="B18" cm="1">
        <f t="array" aca="1" ref="B18" ca="1">COUNTIF(Alder,A18)</f>
        <v>0</v>
      </c>
    </row>
    <row r="19" spans="1:2">
      <c r="A19">
        <v>16</v>
      </c>
      <c r="B19" cm="1">
        <f t="array" aca="1" ref="B19" ca="1">COUNTIF(Alder,A19)</f>
        <v>0</v>
      </c>
    </row>
  </sheetData>
  <mergeCells count="1">
    <mergeCell ref="A1:W6"/>
  </mergeCells>
  <pageMargins left="0.7" right="0.7" top="0.75" bottom="0.75" header="0.3" footer="0.3"/>
  <drawing r:id="rId1"/>
  <tableParts count="2">
    <tablePart r:id="rId2"/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48B8B7-F60E-4DAE-8674-D33592E9062F}">
  <dimension ref="A1:BH58"/>
  <sheetViews>
    <sheetView showGridLines="0" zoomScale="40" zoomScaleNormal="40" workbookViewId="0">
      <selection activeCell="A7" sqref="A7"/>
    </sheetView>
  </sheetViews>
  <sheetFormatPr defaultRowHeight="14.5"/>
  <cols>
    <col min="1" max="1" width="17.08984375" customWidth="1"/>
    <col min="2" max="2" width="14.453125" customWidth="1"/>
    <col min="25" max="25" width="14.453125" customWidth="1"/>
    <col min="26" max="26" width="11.453125" customWidth="1"/>
    <col min="31" max="31" width="18" customWidth="1"/>
    <col min="32" max="32" width="15.81640625" customWidth="1"/>
  </cols>
  <sheetData>
    <row r="1" spans="1:60" ht="14.5" customHeight="1">
      <c r="A1" s="101" t="s">
        <v>55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  <c r="AP1" s="101"/>
      <c r="AQ1" s="101"/>
      <c r="AR1" s="101"/>
      <c r="AS1" s="101"/>
      <c r="AT1" s="101"/>
      <c r="AU1" s="101"/>
      <c r="AV1" s="101"/>
      <c r="AW1" s="101"/>
      <c r="AX1" s="101"/>
      <c r="AY1" s="101"/>
      <c r="AZ1" s="101"/>
      <c r="BA1" s="101"/>
      <c r="BB1" s="101"/>
      <c r="BC1" s="101"/>
      <c r="BD1" s="101"/>
      <c r="BE1" s="101"/>
      <c r="BF1" s="101"/>
      <c r="BG1" s="101"/>
      <c r="BH1" s="11"/>
    </row>
    <row r="2" spans="1:60" ht="14.5" customHeight="1">
      <c r="A2" s="101"/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1"/>
    </row>
    <row r="3" spans="1:60" ht="18.5" customHeight="1">
      <c r="A3" s="101"/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01"/>
      <c r="AE3" s="101"/>
      <c r="AF3" s="101"/>
      <c r="AG3" s="101"/>
      <c r="AH3" s="101"/>
      <c r="AI3" s="101"/>
      <c r="AJ3" s="101"/>
      <c r="AK3" s="101"/>
      <c r="AL3" s="101"/>
      <c r="AM3" s="101"/>
      <c r="AN3" s="101"/>
      <c r="AO3" s="101"/>
      <c r="AP3" s="101"/>
      <c r="AQ3" s="101"/>
      <c r="AR3" s="101"/>
      <c r="AS3" s="101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01"/>
      <c r="BH3" s="11"/>
    </row>
    <row r="4" spans="1:60" ht="18.5" customHeight="1">
      <c r="A4" s="101"/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101"/>
      <c r="AI4" s="101"/>
      <c r="AJ4" s="101"/>
      <c r="AK4" s="101"/>
      <c r="AL4" s="101"/>
      <c r="AM4" s="101"/>
      <c r="AN4" s="101"/>
      <c r="AO4" s="101"/>
      <c r="AP4" s="101"/>
      <c r="AQ4" s="101"/>
      <c r="AR4" s="101"/>
      <c r="AS4" s="101"/>
      <c r="AT4" s="101"/>
      <c r="AU4" s="101"/>
      <c r="AV4" s="101"/>
      <c r="AW4" s="101"/>
      <c r="AX4" s="101"/>
      <c r="AY4" s="101"/>
      <c r="AZ4" s="101"/>
      <c r="BA4" s="101"/>
      <c r="BB4" s="101"/>
      <c r="BC4" s="101"/>
      <c r="BD4" s="101"/>
      <c r="BE4" s="101"/>
      <c r="BF4" s="101"/>
      <c r="BG4" s="101"/>
      <c r="BH4" s="11"/>
    </row>
    <row r="5" spans="1:60" ht="18.5" customHeight="1">
      <c r="A5" s="101"/>
      <c r="B5" s="101"/>
      <c r="C5" s="101"/>
      <c r="D5" s="101"/>
      <c r="E5" s="101"/>
      <c r="F5" s="101"/>
      <c r="G5" s="101"/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  <c r="AD5" s="101"/>
      <c r="AE5" s="101"/>
      <c r="AF5" s="101"/>
      <c r="AG5" s="101"/>
      <c r="AH5" s="101"/>
      <c r="AI5" s="101"/>
      <c r="AJ5" s="101"/>
      <c r="AK5" s="101"/>
      <c r="AL5" s="101"/>
      <c r="AM5" s="101"/>
      <c r="AN5" s="101"/>
      <c r="AO5" s="101"/>
      <c r="AP5" s="101"/>
      <c r="AQ5" s="101"/>
      <c r="AR5" s="101"/>
      <c r="AS5" s="101"/>
      <c r="AT5" s="101"/>
      <c r="AU5" s="101"/>
      <c r="AV5" s="101"/>
      <c r="AW5" s="101"/>
      <c r="AX5" s="101"/>
      <c r="AY5" s="101"/>
      <c r="AZ5" s="101"/>
      <c r="BA5" s="101"/>
      <c r="BB5" s="101"/>
      <c r="BC5" s="101"/>
      <c r="BD5" s="101"/>
      <c r="BE5" s="101"/>
      <c r="BF5" s="101"/>
      <c r="BG5" s="101"/>
    </row>
    <row r="6" spans="1:60" ht="18.5" customHeight="1">
      <c r="A6" s="101"/>
      <c r="B6" s="101"/>
      <c r="C6" s="101"/>
      <c r="D6" s="101"/>
      <c r="E6" s="101"/>
      <c r="F6" s="101"/>
      <c r="G6" s="101"/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  <c r="AD6" s="101"/>
      <c r="AE6" s="101"/>
      <c r="AF6" s="101"/>
      <c r="AG6" s="101"/>
      <c r="AH6" s="101"/>
      <c r="AI6" s="101"/>
      <c r="AJ6" s="101"/>
      <c r="AK6" s="101"/>
      <c r="AL6" s="101"/>
      <c r="AM6" s="101"/>
      <c r="AN6" s="101"/>
      <c r="AO6" s="101"/>
      <c r="AP6" s="101"/>
      <c r="AQ6" s="101"/>
      <c r="AR6" s="101"/>
      <c r="AS6" s="101"/>
      <c r="AT6" s="101"/>
      <c r="AU6" s="101"/>
      <c r="AV6" s="101"/>
      <c r="AW6" s="101"/>
      <c r="AX6" s="101"/>
      <c r="AY6" s="101"/>
      <c r="AZ6" s="101"/>
      <c r="BA6" s="101"/>
      <c r="BB6" s="101"/>
      <c r="BC6" s="101"/>
      <c r="BD6" s="101"/>
      <c r="BE6" s="101"/>
      <c r="BF6" s="101"/>
      <c r="BG6" s="101"/>
    </row>
    <row r="7" spans="1:60" s="1" customFormat="1" ht="18.5" customHeight="1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</row>
    <row r="8" spans="1:60" s="46" customFormat="1" ht="14.5" customHeight="1">
      <c r="A8" s="46" t="s">
        <v>51</v>
      </c>
      <c r="B8" s="46" t="s">
        <v>50</v>
      </c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  <c r="AC8" s="61"/>
      <c r="AD8" s="61"/>
      <c r="AE8" s="63" t="s">
        <v>33</v>
      </c>
      <c r="AF8" s="63" t="s">
        <v>50</v>
      </c>
      <c r="AG8" s="61"/>
      <c r="AH8" s="61"/>
      <c r="AI8" s="61"/>
      <c r="AJ8" s="61"/>
      <c r="AK8" s="61"/>
      <c r="AL8" s="61"/>
    </row>
    <row r="9" spans="1:60" ht="14.5" customHeight="1">
      <c r="A9">
        <f>Skole1</f>
        <v>0</v>
      </c>
      <c r="B9" cm="1">
        <f t="array" ref="B9">COUNTIF(Skole,A9)</f>
        <v>0</v>
      </c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62">
        <f>Fritidstilbud1</f>
        <v>0</v>
      </c>
      <c r="AF9">
        <f t="shared" ref="AF9:AF40" si="0">COUNTIF(Fritidstilbud,AE9)</f>
        <v>0</v>
      </c>
      <c r="AG9" s="10"/>
      <c r="AH9" s="10"/>
      <c r="AI9" s="10"/>
      <c r="AJ9" s="10"/>
      <c r="AK9" s="10"/>
      <c r="AL9" s="10"/>
    </row>
    <row r="10" spans="1:60">
      <c r="A10">
        <f>Skole2</f>
        <v>0</v>
      </c>
      <c r="B10" cm="1">
        <f t="array" ref="B10">COUNTIF(Skole,A10)</f>
        <v>0</v>
      </c>
      <c r="AE10" s="12">
        <f>Fritidstilbud2</f>
        <v>0</v>
      </c>
      <c r="AF10">
        <f t="shared" si="0"/>
        <v>0</v>
      </c>
    </row>
    <row r="11" spans="1:60">
      <c r="A11">
        <f>Skole3</f>
        <v>0</v>
      </c>
      <c r="B11" cm="1">
        <f t="array" ref="B11">COUNTIF(Skole,A11)</f>
        <v>0</v>
      </c>
      <c r="AE11" s="12">
        <f>Fritidstilbud3</f>
        <v>0</v>
      </c>
      <c r="AF11">
        <f t="shared" si="0"/>
        <v>0</v>
      </c>
    </row>
    <row r="12" spans="1:60">
      <c r="A12">
        <f>Skole4</f>
        <v>0</v>
      </c>
      <c r="B12" cm="1">
        <f t="array" ref="B12">COUNTIF(Skole,A12)</f>
        <v>0</v>
      </c>
      <c r="AE12" s="12">
        <f>Fritidstilbud4</f>
        <v>0</v>
      </c>
      <c r="AF12">
        <f t="shared" si="0"/>
        <v>0</v>
      </c>
    </row>
    <row r="13" spans="1:60">
      <c r="A13">
        <f>Skole5</f>
        <v>0</v>
      </c>
      <c r="B13" cm="1">
        <f t="array" ref="B13">COUNTIF(Skole,A13)</f>
        <v>0</v>
      </c>
      <c r="AE13" s="12">
        <f>Fritidstilbud5</f>
        <v>0</v>
      </c>
      <c r="AF13">
        <f t="shared" si="0"/>
        <v>0</v>
      </c>
    </row>
    <row r="14" spans="1:60">
      <c r="A14">
        <f>Skole6</f>
        <v>0</v>
      </c>
      <c r="B14" cm="1">
        <f t="array" ref="B14">COUNTIF(Skole,A14)</f>
        <v>0</v>
      </c>
      <c r="AE14" s="12">
        <f>Fritidstilbud6</f>
        <v>0</v>
      </c>
      <c r="AF14">
        <f t="shared" si="0"/>
        <v>0</v>
      </c>
    </row>
    <row r="15" spans="1:60">
      <c r="A15">
        <f>Skole7</f>
        <v>0</v>
      </c>
      <c r="B15" cm="1">
        <f t="array" ref="B15">COUNTIF(Skole,A15)</f>
        <v>0</v>
      </c>
      <c r="AE15" s="12">
        <f>Fritidstilbud7</f>
        <v>0</v>
      </c>
      <c r="AF15">
        <f t="shared" si="0"/>
        <v>0</v>
      </c>
    </row>
    <row r="16" spans="1:60">
      <c r="A16">
        <f>Skole8</f>
        <v>0</v>
      </c>
      <c r="B16" cm="1">
        <f t="array" ref="B16">COUNTIF(Skole,A16)</f>
        <v>0</v>
      </c>
      <c r="AE16" s="12">
        <f>Fritidstilbud8</f>
        <v>0</v>
      </c>
      <c r="AF16">
        <f t="shared" si="0"/>
        <v>0</v>
      </c>
    </row>
    <row r="17" spans="1:32">
      <c r="A17">
        <f>Skole9</f>
        <v>0</v>
      </c>
      <c r="B17" cm="1">
        <f t="array" ref="B17">COUNTIF(Skole,A17)</f>
        <v>0</v>
      </c>
      <c r="AE17" s="12">
        <f>Fritidstilbud9</f>
        <v>0</v>
      </c>
      <c r="AF17">
        <f t="shared" si="0"/>
        <v>0</v>
      </c>
    </row>
    <row r="18" spans="1:32">
      <c r="A18">
        <f>Skole10</f>
        <v>0</v>
      </c>
      <c r="B18" cm="1">
        <f t="array" ref="B18">COUNTIF(Skole,A18)</f>
        <v>0</v>
      </c>
      <c r="AE18" s="12">
        <f>Fritidstilbud10</f>
        <v>0</v>
      </c>
      <c r="AF18">
        <f t="shared" si="0"/>
        <v>0</v>
      </c>
    </row>
    <row r="19" spans="1:32">
      <c r="A19">
        <f>Skole11</f>
        <v>0</v>
      </c>
      <c r="B19" cm="1">
        <f t="array" ref="B19">COUNTIF(Skole,A19)</f>
        <v>0</v>
      </c>
      <c r="AE19" s="12">
        <f>Fritidstilbud11</f>
        <v>0</v>
      </c>
      <c r="AF19">
        <f t="shared" si="0"/>
        <v>0</v>
      </c>
    </row>
    <row r="20" spans="1:32">
      <c r="A20">
        <f>Skole12</f>
        <v>0</v>
      </c>
      <c r="B20" cm="1">
        <f t="array" ref="B20">COUNTIF(Skole,A20)</f>
        <v>0</v>
      </c>
      <c r="AE20" s="12">
        <f>Fritidstilbud12</f>
        <v>0</v>
      </c>
      <c r="AF20">
        <f t="shared" si="0"/>
        <v>0</v>
      </c>
    </row>
    <row r="21" spans="1:32">
      <c r="A21">
        <f>Skole13</f>
        <v>0</v>
      </c>
      <c r="B21" cm="1">
        <f t="array" ref="B21">COUNTIF(Skole,A21)</f>
        <v>0</v>
      </c>
      <c r="AE21" s="12">
        <f>Fritidstilbud13</f>
        <v>0</v>
      </c>
      <c r="AF21">
        <f t="shared" si="0"/>
        <v>0</v>
      </c>
    </row>
    <row r="22" spans="1:32">
      <c r="A22">
        <f>Skole14</f>
        <v>0</v>
      </c>
      <c r="B22" cm="1">
        <f t="array" ref="B22">COUNTIF(Skole,A22)</f>
        <v>0</v>
      </c>
      <c r="AE22" s="12">
        <f>Fritidstilbud14</f>
        <v>0</v>
      </c>
      <c r="AF22">
        <f t="shared" si="0"/>
        <v>0</v>
      </c>
    </row>
    <row r="23" spans="1:32">
      <c r="A23">
        <f>Skole15</f>
        <v>0</v>
      </c>
      <c r="B23" cm="1">
        <f t="array" ref="B23">COUNTIF(Skole,A23)</f>
        <v>0</v>
      </c>
      <c r="AE23" s="12">
        <f>Fritidstilbud15</f>
        <v>0</v>
      </c>
      <c r="AF23">
        <f t="shared" si="0"/>
        <v>0</v>
      </c>
    </row>
    <row r="24" spans="1:32">
      <c r="A24">
        <f>Skole16</f>
        <v>0</v>
      </c>
      <c r="B24" cm="1">
        <f t="array" ref="B24">COUNTIF(Skole,A24)</f>
        <v>0</v>
      </c>
      <c r="AE24" s="12">
        <f>Fritidstilbud16</f>
        <v>0</v>
      </c>
      <c r="AF24">
        <f t="shared" si="0"/>
        <v>0</v>
      </c>
    </row>
    <row r="25" spans="1:32">
      <c r="A25">
        <f>Skole17</f>
        <v>0</v>
      </c>
      <c r="B25" cm="1">
        <f t="array" ref="B25">COUNTIF(Skole,A25)</f>
        <v>0</v>
      </c>
      <c r="AE25" s="12">
        <f>Fritidstilbud17</f>
        <v>0</v>
      </c>
      <c r="AF25">
        <f t="shared" si="0"/>
        <v>0</v>
      </c>
    </row>
    <row r="26" spans="1:32">
      <c r="A26">
        <f>Skole18</f>
        <v>0</v>
      </c>
      <c r="B26" cm="1">
        <f t="array" ref="B26">COUNTIF(Skole,A26)</f>
        <v>0</v>
      </c>
      <c r="AE26" s="12">
        <f>Fritidstilbud18</f>
        <v>0</v>
      </c>
      <c r="AF26">
        <f t="shared" si="0"/>
        <v>0</v>
      </c>
    </row>
    <row r="27" spans="1:32">
      <c r="A27">
        <f>Skole19</f>
        <v>0</v>
      </c>
      <c r="B27" cm="1">
        <f t="array" ref="B27">COUNTIF(Skole,A27)</f>
        <v>0</v>
      </c>
      <c r="AE27" s="12">
        <f>Fritidstilbud19</f>
        <v>0</v>
      </c>
      <c r="AF27">
        <f t="shared" si="0"/>
        <v>0</v>
      </c>
    </row>
    <row r="28" spans="1:32">
      <c r="A28">
        <f>Skole20</f>
        <v>0</v>
      </c>
      <c r="B28" cm="1">
        <f t="array" ref="B28">COUNTIF(Skole,A28)</f>
        <v>0</v>
      </c>
      <c r="AE28" s="12">
        <f>Fritidstilbud20</f>
        <v>0</v>
      </c>
      <c r="AF28">
        <f t="shared" si="0"/>
        <v>0</v>
      </c>
    </row>
    <row r="29" spans="1:32">
      <c r="A29">
        <f>Skole21</f>
        <v>0</v>
      </c>
      <c r="B29" cm="1">
        <f t="array" ref="B29">COUNTIF(Skole,A29)</f>
        <v>0</v>
      </c>
      <c r="AE29" s="12">
        <f>Fritidstilbud21</f>
        <v>0</v>
      </c>
      <c r="AF29">
        <f t="shared" si="0"/>
        <v>0</v>
      </c>
    </row>
    <row r="30" spans="1:32">
      <c r="A30">
        <f>Skole22</f>
        <v>0</v>
      </c>
      <c r="B30" cm="1">
        <f t="array" ref="B30">COUNTIF(Skole,A30)</f>
        <v>0</v>
      </c>
      <c r="AE30" s="12">
        <f>Fritidstilbud22</f>
        <v>0</v>
      </c>
      <c r="AF30">
        <f t="shared" si="0"/>
        <v>0</v>
      </c>
    </row>
    <row r="31" spans="1:32">
      <c r="A31">
        <f>Skole23</f>
        <v>0</v>
      </c>
      <c r="B31" cm="1">
        <f t="array" ref="B31">COUNTIF(Skole,A31)</f>
        <v>0</v>
      </c>
      <c r="AE31" s="12">
        <f>Fritidstilbud23</f>
        <v>0</v>
      </c>
      <c r="AF31">
        <f t="shared" si="0"/>
        <v>0</v>
      </c>
    </row>
    <row r="32" spans="1:32">
      <c r="A32">
        <f>Skole24</f>
        <v>0</v>
      </c>
      <c r="B32" cm="1">
        <f t="array" ref="B32">COUNTIF(Skole,A32)</f>
        <v>0</v>
      </c>
      <c r="AE32" s="12">
        <f>Fritidstilbud24</f>
        <v>0</v>
      </c>
      <c r="AF32">
        <f t="shared" si="0"/>
        <v>0</v>
      </c>
    </row>
    <row r="33" spans="1:32">
      <c r="A33">
        <f>Skole25</f>
        <v>0</v>
      </c>
      <c r="B33" cm="1">
        <f t="array" ref="B33">COUNTIF(Skole,A33)</f>
        <v>0</v>
      </c>
      <c r="AE33" s="12">
        <f>Fritidstilbud25</f>
        <v>0</v>
      </c>
      <c r="AF33">
        <f t="shared" si="0"/>
        <v>0</v>
      </c>
    </row>
    <row r="34" spans="1:32">
      <c r="A34">
        <f>Skole26</f>
        <v>0</v>
      </c>
      <c r="B34" cm="1">
        <f t="array" ref="B34">COUNTIF(Skole,A34)</f>
        <v>0</v>
      </c>
      <c r="AE34" s="12">
        <f>Fritidstilbud26</f>
        <v>0</v>
      </c>
      <c r="AF34">
        <f t="shared" si="0"/>
        <v>0</v>
      </c>
    </row>
    <row r="35" spans="1:32">
      <c r="A35">
        <f>Skole27</f>
        <v>0</v>
      </c>
      <c r="B35" cm="1">
        <f t="array" ref="B35">COUNTIF(Skole,A35)</f>
        <v>0</v>
      </c>
      <c r="AE35" s="12">
        <f>Fritidstilbud27</f>
        <v>0</v>
      </c>
      <c r="AF35">
        <f t="shared" si="0"/>
        <v>0</v>
      </c>
    </row>
    <row r="36" spans="1:32">
      <c r="A36">
        <f>Skole28</f>
        <v>0</v>
      </c>
      <c r="B36" cm="1">
        <f t="array" ref="B36">COUNTIF(Skole,A36)</f>
        <v>0</v>
      </c>
      <c r="AE36" s="12">
        <f>Fritidstilbud28</f>
        <v>0</v>
      </c>
      <c r="AF36">
        <f t="shared" si="0"/>
        <v>0</v>
      </c>
    </row>
    <row r="37" spans="1:32">
      <c r="A37">
        <f>Skole29</f>
        <v>0</v>
      </c>
      <c r="B37" cm="1">
        <f t="array" ref="B37">COUNTIF(Skole,A37)</f>
        <v>0</v>
      </c>
      <c r="AE37" s="12">
        <f>Fritidstilbud29</f>
        <v>0</v>
      </c>
      <c r="AF37">
        <f t="shared" si="0"/>
        <v>0</v>
      </c>
    </row>
    <row r="38" spans="1:32">
      <c r="A38">
        <f>Skole30</f>
        <v>0</v>
      </c>
      <c r="B38" cm="1">
        <f t="array" ref="B38">COUNTIF(Skole,A38)</f>
        <v>0</v>
      </c>
      <c r="AE38" s="12">
        <f>Fritidstilbud30</f>
        <v>0</v>
      </c>
      <c r="AF38">
        <f t="shared" si="0"/>
        <v>0</v>
      </c>
    </row>
    <row r="39" spans="1:32">
      <c r="A39">
        <f>Skole31</f>
        <v>0</v>
      </c>
      <c r="B39" cm="1">
        <f t="array" ref="B39">COUNTIF(Skole,A39)</f>
        <v>0</v>
      </c>
      <c r="AE39" s="12">
        <f>Fritidstilbud31</f>
        <v>0</v>
      </c>
      <c r="AF39">
        <f t="shared" si="0"/>
        <v>0</v>
      </c>
    </row>
    <row r="40" spans="1:32">
      <c r="A40">
        <f>Skole32</f>
        <v>0</v>
      </c>
      <c r="B40" cm="1">
        <f t="array" ref="B40">COUNTIF(Skole,A40)</f>
        <v>0</v>
      </c>
      <c r="AE40" s="12">
        <f>Fritidstilbud32</f>
        <v>0</v>
      </c>
      <c r="AF40">
        <f t="shared" si="0"/>
        <v>0</v>
      </c>
    </row>
    <row r="41" spans="1:32">
      <c r="A41">
        <f>Skole33</f>
        <v>0</v>
      </c>
      <c r="B41" cm="1">
        <f t="array" ref="B41">COUNTIF(Skole,A41)</f>
        <v>0</v>
      </c>
      <c r="AE41" s="12">
        <f>Fritidstilbud33</f>
        <v>0</v>
      </c>
      <c r="AF41">
        <f t="shared" ref="AF41:AF58" si="1">COUNTIF(Fritidstilbud,AE41)</f>
        <v>0</v>
      </c>
    </row>
    <row r="42" spans="1:32">
      <c r="A42">
        <f>Skole34</f>
        <v>0</v>
      </c>
      <c r="B42" cm="1">
        <f t="array" ref="B42">COUNTIF(Skole,A42)</f>
        <v>0</v>
      </c>
      <c r="AE42" s="12">
        <f>Fritidstilbud34</f>
        <v>0</v>
      </c>
      <c r="AF42">
        <f t="shared" si="1"/>
        <v>0</v>
      </c>
    </row>
    <row r="43" spans="1:32">
      <c r="A43">
        <f>Skole35</f>
        <v>0</v>
      </c>
      <c r="B43" cm="1">
        <f t="array" ref="B43">COUNTIF(Skole,A43)</f>
        <v>0</v>
      </c>
      <c r="AE43" s="12">
        <f>Fritidstilbud35</f>
        <v>0</v>
      </c>
      <c r="AF43">
        <f t="shared" si="1"/>
        <v>0</v>
      </c>
    </row>
    <row r="44" spans="1:32">
      <c r="A44">
        <f>Skole36</f>
        <v>0</v>
      </c>
      <c r="B44" cm="1">
        <f t="array" ref="B44">COUNTIF(Skole,A44)</f>
        <v>0</v>
      </c>
      <c r="AE44" s="12">
        <f>Fritidstilbud36</f>
        <v>0</v>
      </c>
      <c r="AF44">
        <f t="shared" si="1"/>
        <v>0</v>
      </c>
    </row>
    <row r="45" spans="1:32">
      <c r="A45">
        <f>Skole37</f>
        <v>0</v>
      </c>
      <c r="B45" cm="1">
        <f t="array" ref="B45">COUNTIF(Skole,A45)</f>
        <v>0</v>
      </c>
      <c r="AE45" s="12">
        <f>Fritidstilbud37</f>
        <v>0</v>
      </c>
      <c r="AF45">
        <f t="shared" si="1"/>
        <v>0</v>
      </c>
    </row>
    <row r="46" spans="1:32">
      <c r="A46">
        <f>Skole38</f>
        <v>0</v>
      </c>
      <c r="B46" cm="1">
        <f t="array" ref="B46">COUNTIF(Skole,A46)</f>
        <v>0</v>
      </c>
      <c r="AE46" s="12">
        <f>Fritidstilbud38</f>
        <v>0</v>
      </c>
      <c r="AF46">
        <f t="shared" si="1"/>
        <v>0</v>
      </c>
    </row>
    <row r="47" spans="1:32">
      <c r="A47">
        <f>Skole39</f>
        <v>0</v>
      </c>
      <c r="B47" cm="1">
        <f t="array" ref="B47">COUNTIF(Skole,A47)</f>
        <v>0</v>
      </c>
      <c r="AE47" s="12">
        <f>Fritidstilbud39</f>
        <v>0</v>
      </c>
      <c r="AF47">
        <f t="shared" si="1"/>
        <v>0</v>
      </c>
    </row>
    <row r="48" spans="1:32">
      <c r="A48">
        <f>Skole40</f>
        <v>0</v>
      </c>
      <c r="B48" cm="1">
        <f t="array" ref="B48">COUNTIF(Skole,A48)</f>
        <v>0</v>
      </c>
      <c r="AE48" s="12">
        <f>Fritidstilbud40</f>
        <v>0</v>
      </c>
      <c r="AF48">
        <f t="shared" si="1"/>
        <v>0</v>
      </c>
    </row>
    <row r="49" spans="1:32">
      <c r="A49">
        <f>Skole41</f>
        <v>0</v>
      </c>
      <c r="B49" cm="1">
        <f t="array" ref="B49">COUNTIF(Skole,A49)</f>
        <v>0</v>
      </c>
      <c r="AE49" s="12">
        <f>Fritidstilbud41</f>
        <v>0</v>
      </c>
      <c r="AF49">
        <f t="shared" si="1"/>
        <v>0</v>
      </c>
    </row>
    <row r="50" spans="1:32">
      <c r="A50">
        <f>Skole42</f>
        <v>0</v>
      </c>
      <c r="B50" cm="1">
        <f t="array" ref="B50">COUNTIF(Skole,A50)</f>
        <v>0</v>
      </c>
      <c r="AE50" s="12">
        <f>Fritidstilbud42</f>
        <v>0</v>
      </c>
      <c r="AF50">
        <f t="shared" si="1"/>
        <v>0</v>
      </c>
    </row>
    <row r="51" spans="1:32">
      <c r="A51">
        <f>Skole43</f>
        <v>0</v>
      </c>
      <c r="B51" cm="1">
        <f t="array" ref="B51">COUNTIF(Skole,A51)</f>
        <v>0</v>
      </c>
      <c r="AE51" s="12">
        <f>Fritidstilbud43</f>
        <v>0</v>
      </c>
      <c r="AF51">
        <f t="shared" si="1"/>
        <v>0</v>
      </c>
    </row>
    <row r="52" spans="1:32">
      <c r="A52">
        <f>Skole44</f>
        <v>0</v>
      </c>
      <c r="B52" cm="1">
        <f t="array" ref="B52">COUNTIF(Skole,A52)</f>
        <v>0</v>
      </c>
      <c r="AE52" s="12">
        <f>Fritidstilbud44</f>
        <v>0</v>
      </c>
      <c r="AF52">
        <f t="shared" si="1"/>
        <v>0</v>
      </c>
    </row>
    <row r="53" spans="1:32">
      <c r="A53">
        <f>Skole45</f>
        <v>0</v>
      </c>
      <c r="B53" cm="1">
        <f t="array" ref="B53">COUNTIF(Skole,A53)</f>
        <v>0</v>
      </c>
      <c r="AE53" s="12">
        <f>Fritidstilbud45</f>
        <v>0</v>
      </c>
      <c r="AF53">
        <f t="shared" si="1"/>
        <v>0</v>
      </c>
    </row>
    <row r="54" spans="1:32">
      <c r="A54">
        <f>Skole46</f>
        <v>0</v>
      </c>
      <c r="B54" cm="1">
        <f t="array" ref="B54">COUNTIF(Skole,A54)</f>
        <v>0</v>
      </c>
      <c r="AE54" s="12">
        <f>Fritidstilbud46</f>
        <v>0</v>
      </c>
      <c r="AF54">
        <f t="shared" si="1"/>
        <v>0</v>
      </c>
    </row>
    <row r="55" spans="1:32">
      <c r="A55">
        <f>Skole47</f>
        <v>0</v>
      </c>
      <c r="B55" cm="1">
        <f t="array" ref="B55">COUNTIF(Skole,A55)</f>
        <v>0</v>
      </c>
      <c r="AE55" s="12">
        <f>Fritidstilbud47</f>
        <v>0</v>
      </c>
      <c r="AF55">
        <f t="shared" si="1"/>
        <v>0</v>
      </c>
    </row>
    <row r="56" spans="1:32">
      <c r="A56">
        <f>Skole48</f>
        <v>0</v>
      </c>
      <c r="B56" cm="1">
        <f t="array" ref="B56">COUNTIF(Skole,A56)</f>
        <v>0</v>
      </c>
      <c r="AE56" s="12">
        <f>Fritidstilbud48</f>
        <v>0</v>
      </c>
      <c r="AF56">
        <f t="shared" si="1"/>
        <v>0</v>
      </c>
    </row>
    <row r="57" spans="1:32">
      <c r="A57">
        <f>Skole49</f>
        <v>0</v>
      </c>
      <c r="B57" cm="1">
        <f t="array" ref="B57">COUNTIF(Skole,A57)</f>
        <v>0</v>
      </c>
      <c r="AE57" s="12">
        <f>Fritidstilbud49</f>
        <v>0</v>
      </c>
      <c r="AF57">
        <f t="shared" si="1"/>
        <v>0</v>
      </c>
    </row>
    <row r="58" spans="1:32">
      <c r="A58">
        <f>Skole50</f>
        <v>0</v>
      </c>
      <c r="B58" cm="1">
        <f t="array" ref="B58">COUNTIF(Skole,A58)</f>
        <v>0</v>
      </c>
      <c r="AE58" s="12">
        <f>Fritidstilbud50</f>
        <v>0</v>
      </c>
      <c r="AF58">
        <f t="shared" si="1"/>
        <v>0</v>
      </c>
    </row>
  </sheetData>
  <mergeCells count="1">
    <mergeCell ref="A1:BG6"/>
  </mergeCells>
  <phoneticPr fontId="3" type="noConversion"/>
  <pageMargins left="0.7" right="0.7" top="0.75" bottom="0.75" header="0.3" footer="0.3"/>
  <pageSetup paperSize="9" orientation="portrait" r:id="rId1"/>
  <drawing r:id="rId2"/>
  <tableParts count="2">
    <tablePart r:id="rId3"/>
    <tablePart r:id="rId4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6BC04A-BBB8-4B03-887D-51C199414C20}">
  <dimension ref="A1:Z33"/>
  <sheetViews>
    <sheetView showGridLines="0" zoomScale="70" zoomScaleNormal="70" workbookViewId="0">
      <selection activeCell="K6" sqref="K1:K1048576"/>
    </sheetView>
  </sheetViews>
  <sheetFormatPr defaultRowHeight="14.5"/>
  <cols>
    <col min="1" max="1" width="12.1796875" customWidth="1"/>
    <col min="2" max="2" width="11.36328125" customWidth="1"/>
    <col min="4" max="4" width="16.36328125" customWidth="1"/>
    <col min="5" max="5" width="11.36328125" customWidth="1"/>
    <col min="11" max="11" width="17.81640625" customWidth="1"/>
    <col min="12" max="12" width="12.36328125" customWidth="1"/>
  </cols>
  <sheetData>
    <row r="1" spans="1:26" ht="14.5" customHeight="1">
      <c r="A1" s="100" t="s">
        <v>54</v>
      </c>
      <c r="B1" s="100"/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  <c r="U1" s="100"/>
      <c r="V1" s="15"/>
      <c r="W1" s="15"/>
      <c r="X1" s="15"/>
      <c r="Y1" s="15"/>
      <c r="Z1" s="15"/>
    </row>
    <row r="2" spans="1:26" ht="14.5" customHeight="1">
      <c r="A2" s="100"/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5"/>
      <c r="W2" s="15"/>
      <c r="X2" s="15"/>
      <c r="Y2" s="15"/>
      <c r="Z2" s="15"/>
    </row>
    <row r="3" spans="1:26" ht="14.5" customHeight="1">
      <c r="A3" s="100"/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5"/>
      <c r="W3" s="15"/>
      <c r="X3" s="15"/>
      <c r="Y3" s="15"/>
      <c r="Z3" s="15"/>
    </row>
    <row r="4" spans="1:26" ht="14.5" customHeight="1">
      <c r="A4" s="100"/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5"/>
      <c r="W4" s="15"/>
      <c r="X4" s="15"/>
      <c r="Y4" s="15"/>
      <c r="Z4" s="15"/>
    </row>
    <row r="5" spans="1:26" ht="14.5" customHeight="1">
      <c r="A5" s="100"/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5"/>
      <c r="W5" s="15"/>
      <c r="X5" s="15"/>
      <c r="Y5" s="15"/>
      <c r="Z5" s="15"/>
    </row>
    <row r="6" spans="1:26" ht="14.5" customHeight="1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 spans="1:26" ht="14.5" customHeight="1">
      <c r="A7" s="15"/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</row>
    <row r="8" spans="1:26" s="46" customFormat="1" ht="14.5" customHeight="1">
      <c r="A8" s="46" t="s">
        <v>52</v>
      </c>
      <c r="B8" s="46" t="s">
        <v>50</v>
      </c>
      <c r="K8" s="46" t="s">
        <v>4</v>
      </c>
      <c r="L8" s="46" t="s">
        <v>50</v>
      </c>
    </row>
    <row r="9" spans="1:26" ht="14.5" customHeight="1">
      <c r="A9" s="2">
        <v>45992</v>
      </c>
      <c r="B9">
        <f>COUNTIFS(Henvendelsesdato, "&gt;=1/12/2025", Henvendelsesdato, "&lt;=31/12/2025")</f>
        <v>0</v>
      </c>
      <c r="K9">
        <f>HenvendelseFra1</f>
        <v>0</v>
      </c>
      <c r="L9">
        <f t="shared" ref="L9:L18" si="0">COUNTIF(HenvendelseFra,K9)</f>
        <v>0</v>
      </c>
    </row>
    <row r="10" spans="1:26" ht="14.5" customHeight="1">
      <c r="A10" s="2">
        <v>46023</v>
      </c>
      <c r="B10">
        <f>COUNTIFS(Henvendelsesdato, "&gt;=1/1/2026", Henvendelsesdato, "&lt;=31/1/2026")</f>
        <v>0</v>
      </c>
      <c r="K10">
        <f>HenvendelseFra2</f>
        <v>0</v>
      </c>
      <c r="L10">
        <f t="shared" si="0"/>
        <v>0</v>
      </c>
    </row>
    <row r="11" spans="1:26">
      <c r="A11" s="2">
        <v>46054</v>
      </c>
      <c r="B11">
        <f>COUNTIFS(Henvendelsesdato, "&gt;=1/2/2026", Henvendelsesdato, "&lt;=31/2/2026")</f>
        <v>0</v>
      </c>
      <c r="K11">
        <f>HenvendelseFra3</f>
        <v>0</v>
      </c>
      <c r="L11">
        <f t="shared" si="0"/>
        <v>0</v>
      </c>
    </row>
    <row r="12" spans="1:26">
      <c r="A12" s="2">
        <v>46082</v>
      </c>
      <c r="B12">
        <f>COUNTIFS(Henvendelsesdato, "&gt;=1/3/2026", Henvendelsesdato, "&lt;=31/3/2026")</f>
        <v>0</v>
      </c>
      <c r="K12">
        <f>HenvendelseFra4</f>
        <v>0</v>
      </c>
      <c r="L12">
        <f t="shared" si="0"/>
        <v>0</v>
      </c>
    </row>
    <row r="13" spans="1:26">
      <c r="A13" s="2">
        <v>46113</v>
      </c>
      <c r="B13">
        <f>COUNTIFS(Henvendelsesdato, "&gt;=1/4/2026", Henvendelsesdato, "&lt;=31/4/2026")</f>
        <v>0</v>
      </c>
      <c r="K13">
        <f>HenvendelseFra5</f>
        <v>0</v>
      </c>
      <c r="L13">
        <f t="shared" si="0"/>
        <v>0</v>
      </c>
    </row>
    <row r="14" spans="1:26">
      <c r="A14" s="2">
        <v>46143</v>
      </c>
      <c r="B14">
        <f>COUNTIFS(Henvendelsesdato, "&gt;=1/5/2026", Henvendelsesdato, "&lt;=31/5/2026")</f>
        <v>0</v>
      </c>
      <c r="K14">
        <f>HenvendelseFra6</f>
        <v>0</v>
      </c>
      <c r="L14">
        <f t="shared" si="0"/>
        <v>0</v>
      </c>
    </row>
    <row r="15" spans="1:26">
      <c r="A15" s="2">
        <v>46174</v>
      </c>
      <c r="B15">
        <f>COUNTIFS(Henvendelsesdato, "&gt;=1/6/2026", Henvendelsesdato, "&lt;=31/6/2026")</f>
        <v>0</v>
      </c>
      <c r="K15">
        <f>HenvendelseFra7</f>
        <v>0</v>
      </c>
      <c r="L15">
        <f t="shared" si="0"/>
        <v>0</v>
      </c>
    </row>
    <row r="16" spans="1:26">
      <c r="A16" s="2">
        <v>46204</v>
      </c>
      <c r="B16">
        <f>COUNTIFS(Henvendelsesdato, "&gt;=1/7/2026", Henvendelsesdato, "&lt;=31/7/2026")</f>
        <v>0</v>
      </c>
      <c r="K16">
        <f>HenvendelseFra8</f>
        <v>0</v>
      </c>
      <c r="L16">
        <f t="shared" si="0"/>
        <v>0</v>
      </c>
    </row>
    <row r="17" spans="1:12">
      <c r="A17" s="2">
        <v>46235</v>
      </c>
      <c r="B17">
        <f>COUNTIFS(Henvendelsesdato, "&gt;=1/8/2026", Henvendelsesdato, "&lt;=31/8/2026")</f>
        <v>0</v>
      </c>
      <c r="K17">
        <f>HenvendelseFra9</f>
        <v>0</v>
      </c>
      <c r="L17">
        <f t="shared" si="0"/>
        <v>0</v>
      </c>
    </row>
    <row r="18" spans="1:12">
      <c r="A18" s="2">
        <v>46266</v>
      </c>
      <c r="B18">
        <f>COUNTIFS(Henvendelsesdato, "&gt;=1/9/2026", Henvendelsesdato, "&lt;=31/9/2026")</f>
        <v>0</v>
      </c>
      <c r="K18">
        <f>HenvendelseFra10</f>
        <v>0</v>
      </c>
      <c r="L18">
        <f t="shared" si="0"/>
        <v>0</v>
      </c>
    </row>
    <row r="19" spans="1:12">
      <c r="A19" s="2">
        <v>46296</v>
      </c>
      <c r="B19">
        <f>COUNTIFS(Henvendelsesdato, "&gt;=1/10/2026", Henvendelsesdato, "&lt;=31/10/2026")</f>
        <v>0</v>
      </c>
    </row>
    <row r="20" spans="1:12">
      <c r="A20" s="2">
        <v>46327</v>
      </c>
      <c r="B20">
        <f>COUNTIFS(Henvendelsesdato, "&gt;=1/11/2026", Henvendelsesdato, "&lt;=31/11/2026")</f>
        <v>0</v>
      </c>
    </row>
    <row r="21" spans="1:12">
      <c r="A21" s="2">
        <v>46357</v>
      </c>
      <c r="B21">
        <f>COUNTIFS(Henvendelsesdato, "&gt;=1/12/2026", Henvendelsesdato, "&lt;=31/12/2026")</f>
        <v>0</v>
      </c>
    </row>
    <row r="22" spans="1:12">
      <c r="A22" s="2">
        <v>46388</v>
      </c>
      <c r="B22">
        <f>COUNTIFS(Henvendelsesdato, "&gt;=1/1/2027", Henvendelsesdato, "&lt;=31/1/2027")</f>
        <v>0</v>
      </c>
    </row>
    <row r="23" spans="1:12">
      <c r="A23" s="2">
        <v>46419</v>
      </c>
      <c r="B23">
        <f>COUNTIFS(Henvendelsesdato, "&gt;=1/2/2027", Henvendelsesdato, "&lt;=31/2/2027")</f>
        <v>0</v>
      </c>
    </row>
    <row r="24" spans="1:12">
      <c r="A24" s="2">
        <v>46447</v>
      </c>
      <c r="B24">
        <f>COUNTIFS(Henvendelsesdato, "&gt;=1/3/2027", Henvendelsesdato, "&lt;=31/3/2027")</f>
        <v>0</v>
      </c>
    </row>
    <row r="25" spans="1:12">
      <c r="A25" s="2">
        <v>46478</v>
      </c>
      <c r="B25">
        <f>COUNTIFS(Henvendelsesdato, "&gt;=1/4/2027", Henvendelsesdato, "&lt;=31/4/2027")</f>
        <v>0</v>
      </c>
    </row>
    <row r="26" spans="1:12">
      <c r="A26" s="2">
        <v>46508</v>
      </c>
      <c r="B26">
        <f>COUNTIFS(Henvendelsesdato, "&gt;=1/5/2027", Henvendelsesdato, "&lt;=31/5/2027")</f>
        <v>0</v>
      </c>
    </row>
    <row r="27" spans="1:12">
      <c r="A27" s="2">
        <v>46539</v>
      </c>
      <c r="B27">
        <f>COUNTIFS(Henvendelsesdato, "&gt;=1/6/2027", Henvendelsesdato, "&lt;=31/6/2027")</f>
        <v>0</v>
      </c>
    </row>
    <row r="28" spans="1:12">
      <c r="A28" s="2">
        <v>46569</v>
      </c>
      <c r="B28">
        <f>COUNTIFS(Henvendelsesdato, "&gt;=1/7/2027", Henvendelsesdato, "&lt;=31/7/2027")</f>
        <v>0</v>
      </c>
    </row>
    <row r="29" spans="1:12">
      <c r="A29" s="2">
        <v>46600</v>
      </c>
      <c r="B29">
        <f>COUNTIFS(Henvendelsesdato, "&gt;=1/8/2027", Henvendelsesdato, "&lt;=31/8/2027")</f>
        <v>0</v>
      </c>
    </row>
    <row r="30" spans="1:12">
      <c r="A30" s="2">
        <v>46631</v>
      </c>
      <c r="B30">
        <f>COUNTIFS(Henvendelsesdato, "&gt;=1/9/2027", Henvendelsesdato, "&lt;=31/9/2027")</f>
        <v>0</v>
      </c>
    </row>
    <row r="31" spans="1:12">
      <c r="A31" s="2">
        <v>46661</v>
      </c>
      <c r="B31">
        <f>COUNTIFS(Henvendelsesdato, "&gt;=1/10/2027", Henvendelsesdato, "&lt;=31/10/2027")</f>
        <v>0</v>
      </c>
    </row>
    <row r="32" spans="1:12">
      <c r="A32" s="2">
        <v>46692</v>
      </c>
      <c r="B32">
        <f>COUNTIFS(Henvendelsesdato, "&gt;=1/11/2027", Henvendelsesdato, "&lt;=31/11/2027")</f>
        <v>0</v>
      </c>
    </row>
    <row r="33" spans="1:2">
      <c r="A33" s="2">
        <v>46722</v>
      </c>
      <c r="B33">
        <f>COUNTIFS(Henvendelsesdato, "&gt;=1/12/2027", Henvendelsesdato, "&lt;=31/12/2027")</f>
        <v>0</v>
      </c>
    </row>
  </sheetData>
  <mergeCells count="1">
    <mergeCell ref="A1:U5"/>
  </mergeCells>
  <phoneticPr fontId="3" type="noConversion"/>
  <pageMargins left="0.7" right="0.7" top="0.75" bottom="0.75" header="0.3" footer="0.3"/>
  <drawing r:id="rId1"/>
  <tableParts count="2">
    <tablePart r:id="rId2"/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0A5940-96C2-47B1-9995-F1EF7C774F75}">
  <dimension ref="A1:Z18"/>
  <sheetViews>
    <sheetView showGridLines="0" zoomScale="55" zoomScaleNormal="55" workbookViewId="0">
      <selection activeCell="A8" sqref="A8:XFD8"/>
    </sheetView>
  </sheetViews>
  <sheetFormatPr defaultRowHeight="14.5"/>
  <cols>
    <col min="1" max="1" width="16.6328125" customWidth="1"/>
    <col min="2" max="2" width="11.36328125" customWidth="1"/>
    <col min="4" max="4" width="32.81640625" customWidth="1"/>
    <col min="5" max="5" width="11.36328125" customWidth="1"/>
    <col min="10" max="10" width="35.81640625" customWidth="1"/>
    <col min="11" max="11" width="12.7265625" customWidth="1"/>
  </cols>
  <sheetData>
    <row r="1" spans="1:26" ht="14.5" customHeight="1">
      <c r="A1" s="100" t="s">
        <v>54</v>
      </c>
      <c r="B1" s="100"/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  <c r="U1" s="100"/>
      <c r="V1" s="100"/>
      <c r="W1" s="100"/>
      <c r="X1" s="100"/>
      <c r="Y1" s="100"/>
      <c r="Z1" s="100"/>
    </row>
    <row r="2" spans="1:26" ht="14.5" customHeight="1">
      <c r="A2" s="100"/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</row>
    <row r="3" spans="1:26" ht="14.5" customHeight="1">
      <c r="A3" s="100"/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  <c r="W3" s="100"/>
      <c r="X3" s="100"/>
      <c r="Y3" s="100"/>
      <c r="Z3" s="100"/>
    </row>
    <row r="4" spans="1:26" ht="14.5" customHeight="1">
      <c r="A4" s="100"/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00"/>
      <c r="W4" s="100"/>
      <c r="X4" s="100"/>
      <c r="Y4" s="100"/>
      <c r="Z4" s="100"/>
    </row>
    <row r="5" spans="1:26" ht="14.5" customHeight="1">
      <c r="A5" s="100"/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</row>
    <row r="6" spans="1:26" ht="14.5" customHeight="1">
      <c r="A6" s="100"/>
      <c r="B6" s="100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00"/>
      <c r="W6" s="100"/>
      <c r="X6" s="100"/>
      <c r="Y6" s="100"/>
      <c r="Z6" s="100"/>
    </row>
    <row r="7" spans="1:26" s="1" customFormat="1" ht="14.5" customHeight="1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</row>
    <row r="8" spans="1:26" s="46" customFormat="1" ht="14.5" customHeight="1">
      <c r="A8" s="46" t="s">
        <v>5</v>
      </c>
      <c r="B8" s="46" t="s">
        <v>50</v>
      </c>
      <c r="J8" s="46" t="s">
        <v>53</v>
      </c>
      <c r="K8" s="46" t="s">
        <v>50</v>
      </c>
    </row>
    <row r="9" spans="1:26">
      <c r="A9" t="str">
        <f>StatusPåSag1</f>
        <v>Aktiv</v>
      </c>
      <c r="B9" cm="1">
        <f t="array" ref="B9">COUNTIF(Status_på_sag,A9)</f>
        <v>0</v>
      </c>
      <c r="J9">
        <f>Formidling1</f>
        <v>0</v>
      </c>
      <c r="K9">
        <f t="shared" ref="K9:K18" si="0">COUNTIF(Formidling,J9)</f>
        <v>0</v>
      </c>
    </row>
    <row r="10" spans="1:26">
      <c r="A10" t="str">
        <f>StatusPåSag2</f>
        <v>Afsluttet</v>
      </c>
      <c r="B10" cm="1">
        <f t="array" ref="B10">COUNTIF(Status_på_sag,A10)</f>
        <v>0</v>
      </c>
      <c r="J10">
        <f>Formidling2</f>
        <v>0</v>
      </c>
      <c r="K10">
        <f t="shared" si="0"/>
        <v>0</v>
      </c>
    </row>
    <row r="11" spans="1:26">
      <c r="A11">
        <f>StatusPåSag3</f>
        <v>0</v>
      </c>
      <c r="B11" cm="1">
        <f t="array" ref="B11">COUNTIF(Status_på_sag,A11)</f>
        <v>0</v>
      </c>
      <c r="J11">
        <f>Formidling3</f>
        <v>0</v>
      </c>
      <c r="K11">
        <f t="shared" si="0"/>
        <v>0</v>
      </c>
    </row>
    <row r="12" spans="1:26">
      <c r="A12">
        <f>StatusPåSag4</f>
        <v>0</v>
      </c>
      <c r="B12" cm="1">
        <f t="array" ref="B12">COUNTIF(Status_på_sag,A12)</f>
        <v>0</v>
      </c>
      <c r="J12">
        <f>Formidling4</f>
        <v>0</v>
      </c>
      <c r="K12">
        <f t="shared" si="0"/>
        <v>0</v>
      </c>
    </row>
    <row r="13" spans="1:26">
      <c r="A13">
        <f>StatusPåSag5</f>
        <v>0</v>
      </c>
      <c r="B13" cm="1">
        <f t="array" ref="B13">COUNTIF(Status_på_sag,A13)</f>
        <v>0</v>
      </c>
      <c r="J13">
        <f>Formidling5</f>
        <v>0</v>
      </c>
      <c r="K13">
        <f t="shared" si="0"/>
        <v>0</v>
      </c>
    </row>
    <row r="14" spans="1:26">
      <c r="J14">
        <f>Formidling6</f>
        <v>0</v>
      </c>
      <c r="K14">
        <f t="shared" si="0"/>
        <v>0</v>
      </c>
    </row>
    <row r="15" spans="1:26">
      <c r="J15">
        <f>Formidling7</f>
        <v>0</v>
      </c>
      <c r="K15">
        <f t="shared" si="0"/>
        <v>0</v>
      </c>
    </row>
    <row r="16" spans="1:26">
      <c r="J16">
        <f>Formidling8</f>
        <v>0</v>
      </c>
      <c r="K16">
        <f t="shared" si="0"/>
        <v>0</v>
      </c>
    </row>
    <row r="17" spans="10:11">
      <c r="J17">
        <f>Formidling9</f>
        <v>0</v>
      </c>
      <c r="K17">
        <f t="shared" si="0"/>
        <v>0</v>
      </c>
    </row>
    <row r="18" spans="10:11">
      <c r="J18">
        <f>Formidling10</f>
        <v>0</v>
      </c>
      <c r="K18">
        <f t="shared" si="0"/>
        <v>0</v>
      </c>
    </row>
  </sheetData>
  <mergeCells count="1">
    <mergeCell ref="A1:Z6"/>
  </mergeCells>
  <phoneticPr fontId="3" type="noConversion"/>
  <pageMargins left="0.7" right="0.7" top="0.75" bottom="0.75" header="0.3" footer="0.3"/>
  <drawing r:id="rId1"/>
  <tableParts count="2">
    <tablePart r:id="rId2"/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8</vt:i4>
      </vt:variant>
      <vt:variant>
        <vt:lpstr>Navngivne områder</vt:lpstr>
      </vt:variant>
      <vt:variant>
        <vt:i4>154</vt:i4>
      </vt:variant>
    </vt:vector>
  </HeadingPairs>
  <TitlesOfParts>
    <vt:vector size="162" baseType="lpstr">
      <vt:lpstr>Inden du går i gang</vt:lpstr>
      <vt:lpstr>Jeres kommune</vt:lpstr>
      <vt:lpstr>Registreringsark</vt:lpstr>
      <vt:lpstr>Fritidsvejledere – oversigt</vt:lpstr>
      <vt:lpstr>Analyse - Alder og køn</vt:lpstr>
      <vt:lpstr>Analyse - Skoler og foreninger</vt:lpstr>
      <vt:lpstr>Analyse - Henvendelser</vt:lpstr>
      <vt:lpstr>Analyse - Status mm.</vt:lpstr>
      <vt:lpstr>Alder</vt:lpstr>
      <vt:lpstr>Formidling</vt:lpstr>
      <vt:lpstr>Formidling1</vt:lpstr>
      <vt:lpstr>Formidling10</vt:lpstr>
      <vt:lpstr>Formidling2</vt:lpstr>
      <vt:lpstr>Formidling3</vt:lpstr>
      <vt:lpstr>Formidling4</vt:lpstr>
      <vt:lpstr>Formidling5</vt:lpstr>
      <vt:lpstr>Formidling6</vt:lpstr>
      <vt:lpstr>Formidling7</vt:lpstr>
      <vt:lpstr>Formidling8</vt:lpstr>
      <vt:lpstr>Formidling9</vt:lpstr>
      <vt:lpstr>Fritidspas1</vt:lpstr>
      <vt:lpstr>Fritidspas2</vt:lpstr>
      <vt:lpstr>Fritidspas3</vt:lpstr>
      <vt:lpstr>Fritidstilbud</vt:lpstr>
      <vt:lpstr>Fritidstilbud1</vt:lpstr>
      <vt:lpstr>Fritidstilbud10</vt:lpstr>
      <vt:lpstr>Fritidstilbud11</vt:lpstr>
      <vt:lpstr>Fritidstilbud12</vt:lpstr>
      <vt:lpstr>Fritidstilbud13</vt:lpstr>
      <vt:lpstr>Fritidstilbud14</vt:lpstr>
      <vt:lpstr>Fritidstilbud15</vt:lpstr>
      <vt:lpstr>Fritidstilbud16</vt:lpstr>
      <vt:lpstr>Fritidstilbud17</vt:lpstr>
      <vt:lpstr>Fritidstilbud18</vt:lpstr>
      <vt:lpstr>Fritidstilbud19</vt:lpstr>
      <vt:lpstr>Fritidstilbud2</vt:lpstr>
      <vt:lpstr>Fritidstilbud20</vt:lpstr>
      <vt:lpstr>Fritidstilbud21</vt:lpstr>
      <vt:lpstr>Fritidstilbud22</vt:lpstr>
      <vt:lpstr>Fritidstilbud23</vt:lpstr>
      <vt:lpstr>Fritidstilbud24</vt:lpstr>
      <vt:lpstr>Fritidstilbud25</vt:lpstr>
      <vt:lpstr>Fritidstilbud26</vt:lpstr>
      <vt:lpstr>Fritidstilbud27</vt:lpstr>
      <vt:lpstr>Fritidstilbud28</vt:lpstr>
      <vt:lpstr>Fritidstilbud29</vt:lpstr>
      <vt:lpstr>Fritidstilbud3</vt:lpstr>
      <vt:lpstr>Fritidstilbud30</vt:lpstr>
      <vt:lpstr>Fritidstilbud31</vt:lpstr>
      <vt:lpstr>Fritidstilbud32</vt:lpstr>
      <vt:lpstr>Fritidstilbud33</vt:lpstr>
      <vt:lpstr>Fritidstilbud34</vt:lpstr>
      <vt:lpstr>Fritidstilbud35</vt:lpstr>
      <vt:lpstr>Fritidstilbud36</vt:lpstr>
      <vt:lpstr>Fritidstilbud37</vt:lpstr>
      <vt:lpstr>Fritidstilbud38</vt:lpstr>
      <vt:lpstr>Fritidstilbud39</vt:lpstr>
      <vt:lpstr>Fritidstilbud4</vt:lpstr>
      <vt:lpstr>Fritidstilbud40</vt:lpstr>
      <vt:lpstr>Fritidstilbud41</vt:lpstr>
      <vt:lpstr>Fritidstilbud42</vt:lpstr>
      <vt:lpstr>Fritidstilbud43</vt:lpstr>
      <vt:lpstr>Fritidstilbud44</vt:lpstr>
      <vt:lpstr>Fritidstilbud45</vt:lpstr>
      <vt:lpstr>Fritidstilbud46</vt:lpstr>
      <vt:lpstr>Fritidstilbud47</vt:lpstr>
      <vt:lpstr>Fritidstilbud48</vt:lpstr>
      <vt:lpstr>Fritidstilbud49</vt:lpstr>
      <vt:lpstr>Fritidstilbud5</vt:lpstr>
      <vt:lpstr>Fritidstilbud50</vt:lpstr>
      <vt:lpstr>Fritidstilbud6</vt:lpstr>
      <vt:lpstr>Fritidstilbud7</vt:lpstr>
      <vt:lpstr>Fritidstilbud8</vt:lpstr>
      <vt:lpstr>Fritidstilbud9</vt:lpstr>
      <vt:lpstr>Fritidsvejleder</vt:lpstr>
      <vt:lpstr>Fritidsvejleder1</vt:lpstr>
      <vt:lpstr>Fritidsvejleder10</vt:lpstr>
      <vt:lpstr>Fritidsvejleder2</vt:lpstr>
      <vt:lpstr>Fritidsvejleder3</vt:lpstr>
      <vt:lpstr>Fritidsvejleder4</vt:lpstr>
      <vt:lpstr>Fritidsvejleder5</vt:lpstr>
      <vt:lpstr>Fritidsvejleder6</vt:lpstr>
      <vt:lpstr>Fritidsvejleder7</vt:lpstr>
      <vt:lpstr>Fritidsvejleder8</vt:lpstr>
      <vt:lpstr>Fritidsvejleder9</vt:lpstr>
      <vt:lpstr>HenvendelseFra</vt:lpstr>
      <vt:lpstr>HenvendelseFra1</vt:lpstr>
      <vt:lpstr>HenvendelseFra10</vt:lpstr>
      <vt:lpstr>HenvendelseFra2</vt:lpstr>
      <vt:lpstr>HenvendelseFra3</vt:lpstr>
      <vt:lpstr>HenvendelseFra4</vt:lpstr>
      <vt:lpstr>HenvendelseFra5</vt:lpstr>
      <vt:lpstr>HenvendelseFra6</vt:lpstr>
      <vt:lpstr>HenvendelseFra7</vt:lpstr>
      <vt:lpstr>HenvendelseFra8</vt:lpstr>
      <vt:lpstr>HenvendelseFra9</vt:lpstr>
      <vt:lpstr>Henvendelsesdato</vt:lpstr>
      <vt:lpstr>Køn</vt:lpstr>
      <vt:lpstr>Køn1</vt:lpstr>
      <vt:lpstr>Køn2</vt:lpstr>
      <vt:lpstr>Køn3</vt:lpstr>
      <vt:lpstr>Køn4</vt:lpstr>
      <vt:lpstr>Køn5</vt:lpstr>
      <vt:lpstr>Navn</vt:lpstr>
      <vt:lpstr>Registreringsark</vt:lpstr>
      <vt:lpstr>Skole</vt:lpstr>
      <vt:lpstr>Skole1</vt:lpstr>
      <vt:lpstr>Skole10</vt:lpstr>
      <vt:lpstr>Skole11</vt:lpstr>
      <vt:lpstr>Skole12</vt:lpstr>
      <vt:lpstr>Skole13</vt:lpstr>
      <vt:lpstr>Skole14</vt:lpstr>
      <vt:lpstr>Skole15</vt:lpstr>
      <vt:lpstr>Skole16</vt:lpstr>
      <vt:lpstr>Skole17</vt:lpstr>
      <vt:lpstr>Skole18</vt:lpstr>
      <vt:lpstr>Skole19</vt:lpstr>
      <vt:lpstr>Skole2</vt:lpstr>
      <vt:lpstr>Skole20</vt:lpstr>
      <vt:lpstr>Skole21</vt:lpstr>
      <vt:lpstr>Skole22</vt:lpstr>
      <vt:lpstr>Skole23</vt:lpstr>
      <vt:lpstr>Skole24</vt:lpstr>
      <vt:lpstr>Skole25</vt:lpstr>
      <vt:lpstr>Skole26</vt:lpstr>
      <vt:lpstr>Skole27</vt:lpstr>
      <vt:lpstr>Skole28</vt:lpstr>
      <vt:lpstr>Skole29</vt:lpstr>
      <vt:lpstr>Skole3</vt:lpstr>
      <vt:lpstr>Skole30</vt:lpstr>
      <vt:lpstr>Skole31</vt:lpstr>
      <vt:lpstr>Skole32</vt:lpstr>
      <vt:lpstr>Skole33</vt:lpstr>
      <vt:lpstr>Skole34</vt:lpstr>
      <vt:lpstr>Skole35</vt:lpstr>
      <vt:lpstr>Skole36</vt:lpstr>
      <vt:lpstr>Skole37</vt:lpstr>
      <vt:lpstr>Skole38</vt:lpstr>
      <vt:lpstr>Skole39</vt:lpstr>
      <vt:lpstr>Skole4</vt:lpstr>
      <vt:lpstr>Skole40</vt:lpstr>
      <vt:lpstr>Skole41</vt:lpstr>
      <vt:lpstr>Skole42</vt:lpstr>
      <vt:lpstr>Skole43</vt:lpstr>
      <vt:lpstr>Skole44</vt:lpstr>
      <vt:lpstr>Skole45</vt:lpstr>
      <vt:lpstr>Skole46</vt:lpstr>
      <vt:lpstr>Skole47</vt:lpstr>
      <vt:lpstr>Skole48</vt:lpstr>
      <vt:lpstr>Skole49</vt:lpstr>
      <vt:lpstr>Skole5</vt:lpstr>
      <vt:lpstr>Skole50</vt:lpstr>
      <vt:lpstr>Skole6</vt:lpstr>
      <vt:lpstr>Skole7</vt:lpstr>
      <vt:lpstr>Skole8</vt:lpstr>
      <vt:lpstr>Skole9</vt:lpstr>
      <vt:lpstr>Status_på_sag</vt:lpstr>
      <vt:lpstr>StatusPåSag1</vt:lpstr>
      <vt:lpstr>StatusPåSag2</vt:lpstr>
      <vt:lpstr>StatusPåSag3</vt:lpstr>
      <vt:lpstr>StatusPåSag4</vt:lpstr>
      <vt:lpstr>StatusPåSag5</vt:lpstr>
    </vt:vector>
  </TitlesOfParts>
  <Company>Statens It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Stella Pape Thomsen</dc:creator>
  <cp:lastModifiedBy>Stella Pape Thomsen</cp:lastModifiedBy>
  <dcterms:created xsi:type="dcterms:W3CDTF">2025-09-09T10:20:26Z</dcterms:created>
  <dcterms:modified xsi:type="dcterms:W3CDTF">2025-10-27T20:16:31Z</dcterms:modified>
</cp:coreProperties>
</file>